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sitremje\Downloads\New folder (4)\"/>
    </mc:Choice>
  </mc:AlternateContent>
  <xr:revisionPtr revIDLastSave="0" documentId="8_{89186A5C-F085-4ABA-A7F9-8DD68BDA8034}" xr6:coauthVersionLast="47" xr6:coauthVersionMax="47" xr10:uidLastSave="{00000000-0000-0000-0000-000000000000}"/>
  <bookViews>
    <workbookView xWindow="-28920" yWindow="-120" windowWidth="29040" windowHeight="15720" tabRatio="831" activeTab="1" xr2:uid="{544507FD-567E-4511-A1C4-CC0CFF67ADF1}"/>
  </bookViews>
  <sheets>
    <sheet name="Intrucciones" sheetId="9" r:id="rId1"/>
    <sheet name="Panel FTV" sheetId="2" r:id="rId2"/>
    <sheet name="FTV HL L esq. canto rec (tran)" sheetId="4" r:id="rId3"/>
    <sheet name="FTV HL U esq. canto rec (tran)" sheetId="5" r:id="rId4"/>
    <sheet name="FTV HL L esq. (longi)_Canto cor" sheetId="6" r:id="rId5"/>
    <sheet name="FTV HL L esq. (longi)_Machihemb" sheetId="11" r:id="rId6"/>
    <sheet name="FTV HL L esq. redondeada (long)" sheetId="7" r:id="rId7"/>
    <sheet name="FTV HL U esq. redondeada (long)" sheetId="8" r:id="rId8"/>
    <sheet name="List_Values" sheetId="12" state="hidden" r:id="rId9"/>
    <sheet name="Updates" sheetId="10" state="hidden" r:id="rId10"/>
  </sheets>
  <definedNames>
    <definedName name="_xlnm._FilterDatabase" localSheetId="4" hidden="1">'FTV HL L esq. (longi)_Canto cor'!$A$23:$V$27</definedName>
    <definedName name="_xlnm._FilterDatabase" localSheetId="5" hidden="1">'FTV HL L esq. (longi)_Machihemb'!$A$23:$V$27</definedName>
    <definedName name="_xlnm._FilterDatabase" localSheetId="2" hidden="1">'FTV HL L esq. canto rec (tran)'!$A$23:$U$27</definedName>
    <definedName name="_xlnm._FilterDatabase" localSheetId="6" hidden="1">'FTV HL L esq. redondeada (long)'!$A$23:$V$27</definedName>
    <definedName name="_xlnm._FilterDatabase" localSheetId="3" hidden="1">'FTV HL U esq. canto rec (tran)'!$A$23:$W$33</definedName>
    <definedName name="_xlnm._FilterDatabase" localSheetId="7" hidden="1">'FTV HL U esq. redondeada (long)'!$A$23:$X$27</definedName>
    <definedName name="_xlnm._FilterDatabase" localSheetId="1" hidden="1">'Panel FTV'!$A$23:$R$25</definedName>
    <definedName name="_xlnm.Print_Area" localSheetId="4">'FTV HL L esq. (longi)_Canto cor'!$A$1:$V$35</definedName>
    <definedName name="_xlnm.Print_Area" localSheetId="5">'FTV HL L esq. (longi)_Machihemb'!$A$1:$V$35</definedName>
    <definedName name="_xlnm.Print_Area" localSheetId="2">'FTV HL L esq. canto rec (tran)'!$A$1:$U$35</definedName>
    <definedName name="_xlnm.Print_Area" localSheetId="6">'FTV HL L esq. redondeada (long)'!$A$1:$V$35</definedName>
    <definedName name="_xlnm.Print_Area" localSheetId="3">'FTV HL U esq. canto rec (tran)'!$A$1:$W$35</definedName>
    <definedName name="_xlnm.Print_Area" localSheetId="7">'FTV HL U esq. redondeada (long)'!$A$1:$X$35</definedName>
    <definedName name="_xlnm.Print_Area" localSheetId="1">'Panel FTV'!$A$1:$R$39</definedName>
    <definedName name="_xlnm.Print_Titles" localSheetId="2">'FTV HL L esq. canto rec (tran)'!$21:$23</definedName>
    <definedName name="_xlnm.Print_Titles" localSheetId="1">'Panel FTV'!$21:$23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11" l="1"/>
  <c r="D66" i="11"/>
  <c r="D71" i="11" s="1"/>
  <c r="C66" i="11"/>
  <c r="E65" i="11"/>
  <c r="V33" i="11"/>
  <c r="F33" i="11"/>
  <c r="V32" i="11"/>
  <c r="F32" i="11"/>
  <c r="V31" i="11"/>
  <c r="F31" i="11"/>
  <c r="V30" i="11"/>
  <c r="F30" i="11"/>
  <c r="V29" i="11"/>
  <c r="F29" i="11"/>
  <c r="V28" i="11"/>
  <c r="F28" i="11"/>
  <c r="V27" i="11"/>
  <c r="F27" i="11"/>
  <c r="V26" i="11"/>
  <c r="F26" i="11"/>
  <c r="V25" i="11"/>
  <c r="F25" i="11"/>
  <c r="V24" i="11"/>
  <c r="F24" i="11"/>
  <c r="B17" i="11"/>
  <c r="B14" i="11"/>
  <c r="B13" i="11"/>
  <c r="B12" i="11"/>
  <c r="B9" i="11"/>
  <c r="B8" i="11"/>
  <c r="B7" i="11"/>
  <c r="B6" i="11"/>
  <c r="B5" i="11"/>
  <c r="D3" i="11" a="1"/>
  <c r="D3" i="11" s="1"/>
  <c r="D67" i="11" l="1"/>
  <c r="D70" i="11" s="1"/>
  <c r="V34" i="11"/>
  <c r="C67" i="11"/>
  <c r="C71" i="11" s="1"/>
  <c r="E71" i="11" s="1"/>
  <c r="C70" i="11"/>
  <c r="E66" i="11"/>
  <c r="E70" i="11" l="1"/>
  <c r="G27" i="8"/>
  <c r="B17" i="8"/>
  <c r="B14" i="8"/>
  <c r="B13" i="8"/>
  <c r="B12" i="8"/>
  <c r="B6" i="8"/>
  <c r="B7" i="8"/>
  <c r="B8" i="8"/>
  <c r="B9" i="8"/>
  <c r="B5" i="8"/>
  <c r="B17" i="7"/>
  <c r="B13" i="7"/>
  <c r="B14" i="7"/>
  <c r="B12" i="7"/>
  <c r="B6" i="7"/>
  <c r="B7" i="7"/>
  <c r="B8" i="7"/>
  <c r="B9" i="7"/>
  <c r="B5" i="7"/>
  <c r="B17" i="6"/>
  <c r="B13" i="6"/>
  <c r="B14" i="6"/>
  <c r="B12" i="6"/>
  <c r="B6" i="6"/>
  <c r="B7" i="6"/>
  <c r="B8" i="6"/>
  <c r="B9" i="6"/>
  <c r="B5" i="6"/>
  <c r="B17" i="5"/>
  <c r="B13" i="5"/>
  <c r="B14" i="5"/>
  <c r="B12" i="5"/>
  <c r="B6" i="5"/>
  <c r="B7" i="5"/>
  <c r="B8" i="5"/>
  <c r="B9" i="5"/>
  <c r="B5" i="5"/>
  <c r="D3" i="8" a="1"/>
  <c r="D3" i="8" s="1"/>
  <c r="D3" i="7" a="1"/>
  <c r="D3" i="7" s="1"/>
  <c r="D3" i="6" a="1"/>
  <c r="D3" i="6" s="1"/>
  <c r="D3" i="5" a="1"/>
  <c r="D3" i="5" s="1"/>
  <c r="D3" i="4" a="1"/>
  <c r="D3" i="4" s="1"/>
  <c r="D3" i="2" a="1"/>
  <c r="D3" i="2" s="1"/>
  <c r="B17" i="4"/>
  <c r="B14" i="4"/>
  <c r="B13" i="4"/>
  <c r="B12" i="4"/>
  <c r="B6" i="4"/>
  <c r="B7" i="4"/>
  <c r="B8" i="4"/>
  <c r="B9" i="4"/>
  <c r="B5" i="4"/>
  <c r="D3" i="9" l="1" a="1"/>
  <c r="D3" i="9" s="1"/>
  <c r="E67" i="6" l="1"/>
  <c r="R25" i="2" l="1"/>
  <c r="R26" i="2"/>
  <c r="R27" i="2"/>
  <c r="R28" i="2"/>
  <c r="R29" i="2"/>
  <c r="R30" i="2"/>
  <c r="F25" i="6"/>
  <c r="F26" i="6"/>
  <c r="F27"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33" i="2"/>
  <c r="R24" i="2"/>
  <c r="R31" i="2"/>
  <c r="R32" i="2"/>
  <c r="F67" i="8"/>
  <c r="E68" i="7"/>
  <c r="E66" i="8"/>
  <c r="D66" i="8"/>
  <c r="C66" i="8"/>
  <c r="F65" i="8"/>
  <c r="G25" i="8"/>
  <c r="G26" i="8"/>
  <c r="G24" i="8"/>
  <c r="X27" i="8"/>
  <c r="X26" i="8"/>
  <c r="X25" i="8"/>
  <c r="X24" i="8"/>
  <c r="D67" i="7"/>
  <c r="D72" i="7" s="1"/>
  <c r="C67" i="7"/>
  <c r="C71" i="7" s="1"/>
  <c r="E66" i="7"/>
  <c r="V27" i="7"/>
  <c r="F27" i="7"/>
  <c r="V26" i="7"/>
  <c r="F26" i="7"/>
  <c r="V25" i="7"/>
  <c r="F25" i="7"/>
  <c r="V24" i="7"/>
  <c r="F24" i="7"/>
  <c r="V34" i="7" l="1"/>
  <c r="X34" i="8"/>
  <c r="R34" i="2"/>
  <c r="D73" i="7"/>
  <c r="D68" i="7"/>
  <c r="D71" i="7" s="1"/>
  <c r="E71" i="7" s="1"/>
  <c r="F66" i="8"/>
  <c r="D67" i="8"/>
  <c r="C67" i="8"/>
  <c r="E67" i="8"/>
  <c r="E67" i="7"/>
  <c r="C68" i="7"/>
  <c r="C72" i="7" s="1"/>
  <c r="E72" i="7" s="1"/>
  <c r="C73" i="7"/>
  <c r="C70" i="7"/>
  <c r="D70" i="7"/>
  <c r="G24" i="4"/>
  <c r="U24" i="4" s="1"/>
  <c r="U34" i="4" s="1"/>
  <c r="F24" i="6"/>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V34" i="6" l="1"/>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Longitud L [mm]:
Lmin = 2000 mm
Lmax = 14000 mm
Nota: el corte por debajo de 2000 mm está sujeto a un cargo adicional</t>
        </r>
      </text>
    </comment>
    <comment ref="E23" authorId="0" shapeId="0" xr:uid="{D781CA3D-7F3A-453A-8252-EF794F8CD9E9}">
      <text>
        <r>
          <rPr>
            <b/>
            <sz val="9"/>
            <color indexed="81"/>
            <rFont val="Tahoma"/>
            <family val="2"/>
            <charset val="238"/>
          </rPr>
          <t>Espesor T [mm]:
50*, 60, 80, 100, 120, 133, 150, 172, 200, 220*, 240, 250*
*ver la Especificación Técnica de Trimoterm</t>
        </r>
      </text>
    </comment>
    <comment ref="F23" authorId="0" shapeId="0" xr:uid="{1AD0E1BA-EEF8-4817-BC0F-73BD8EC39F5D}">
      <text>
        <r>
          <rPr>
            <b/>
            <sz val="9"/>
            <color indexed="81"/>
            <rFont val="Tahoma"/>
            <family val="2"/>
            <charset val="238"/>
          </rPr>
          <t>Módulo M [mm]:
1000 mm módulo estándar
Disponible de 600 mm a 1100 mm</t>
        </r>
      </text>
    </comment>
    <comment ref="G23" authorId="0" shapeId="0" xr:uid="{D99573E9-5E0F-451A-9C02-20B24338D355}">
      <text>
        <r>
          <rPr>
            <b/>
            <sz val="9"/>
            <color indexed="81"/>
            <rFont val="Tahoma"/>
            <family val="2"/>
            <charset val="238"/>
          </rPr>
          <t>Tipo de panel:
FTV HL
*para otros tipos de paneles, utilice un documento separado</t>
        </r>
      </text>
    </comment>
    <comment ref="H23" authorId="0" shapeId="0" xr:uid="{19043503-5472-4691-ACE4-1DBF6A5A9DF2}">
      <text>
        <r>
          <rPr>
            <b/>
            <sz val="9"/>
            <color indexed="81"/>
            <rFont val="Tahoma"/>
            <family val="2"/>
            <charset val="238"/>
          </rPr>
          <t>Tipo de núcleo:
Power T
Power S
Perform R
Perform C</t>
        </r>
      </text>
    </comment>
    <comment ref="I23" authorId="0" shapeId="0" xr:uid="{93D9327A-FF00-44BE-AC48-69DEC9A2F349}">
      <text>
        <r>
          <rPr>
            <b/>
            <sz val="9"/>
            <color indexed="81"/>
            <rFont val="Tahoma"/>
            <family val="2"/>
            <charset val="238"/>
          </rPr>
          <t>Espesor de la chapa de acero:
0,55*
0,60
0,63
0,65
0,675
0,70
0,75
0,80
* usar con recubrimiento HPS 200</t>
        </r>
      </text>
    </comment>
    <comment ref="J23" authorId="0" shapeId="0" xr:uid="{FC75BE4A-D87A-43E4-9AD5-E8A9465EC6A2}">
      <text>
        <r>
          <rPr>
            <sz val="9"/>
            <color indexed="81"/>
            <rFont val="Tahoma"/>
            <family val="2"/>
            <charset val="238"/>
          </rPr>
          <t>Recubrimiento:
SP 25
SP 25
PVDF 25
PVDF 35
PUR 50
PVCF 150
HPS 200*
PRISMA
PRISMA ELEMENTS
Inox 304
Inox 316L
Inox 316
* usar con espesor de chapa de acero de 0,55 mm</t>
        </r>
      </text>
    </comment>
    <comment ref="L23" authorId="0" shapeId="0" xr:uid="{5F3A138A-373A-4A55-9028-B5B758B4CA27}">
      <text>
        <r>
          <rPr>
            <b/>
            <sz val="9"/>
            <color indexed="81"/>
            <rFont val="Tahoma"/>
            <family val="2"/>
            <charset val="238"/>
          </rPr>
          <t>Tipo de perfil lado A (cara exterior):
S
V
V2
G*
M
M3
M8
* para la fachada exterior Gladio (G), use un espesor de chapa de acero de 0,7 mm o más</t>
        </r>
      </text>
    </comment>
    <comment ref="M23" authorId="0" shapeId="0" xr:uid="{F0DB4F26-552C-4D65-949E-91847AF9E252}">
      <text>
        <r>
          <rPr>
            <b/>
            <sz val="9"/>
            <color indexed="81"/>
            <rFont val="Tahoma"/>
            <family val="2"/>
            <charset val="238"/>
          </rPr>
          <t>Espesor de la chapa de acero:
0,45
0,50
0,55
0,60
0,63
0,65
0,675
0,70
0,75
0,80</t>
        </r>
      </text>
    </comment>
    <comment ref="N23" authorId="0" shapeId="0" xr:uid="{6BAC217D-1053-4EF6-AB6D-28241A3B9AFD}">
      <text>
        <r>
          <rPr>
            <b/>
            <sz val="9"/>
            <color indexed="81"/>
            <rFont val="Tahoma"/>
            <family val="2"/>
            <charset val="238"/>
          </rPr>
          <t>Recubrimiento:
SP 25
SP 25
PVDF 25
PVDF 35
PUR 50
PVCF 150
HPS 200
PRISMA
PRISMA ELEMENTS
Inox 304
Inox 316L
Inox 316</t>
        </r>
      </text>
    </comment>
    <comment ref="P23" authorId="0" shapeId="0" xr:uid="{F6A6885F-125B-4B3E-9B80-805869A835AC}">
      <text>
        <r>
          <rPr>
            <b/>
            <sz val="9"/>
            <color indexed="81"/>
            <rFont val="Tahoma"/>
            <family val="2"/>
            <charset val="238"/>
          </rPr>
          <t>Tipo de perfil lado B (interior):
S
V
V2
G
M2</t>
        </r>
      </text>
    </comment>
    <comment ref="R23" authorId="0" shapeId="0" xr:uid="{ABCC077A-C9B4-41DD-A835-88987535C82F}">
      <text>
        <r>
          <rPr>
            <b/>
            <sz val="9"/>
            <color indexed="81"/>
            <rFont val="Tahoma"/>
            <family val="2"/>
            <charset val="238"/>
          </rPr>
          <t>Calculado automáticamente</t>
        </r>
      </text>
    </comment>
    <comment ref="S23" authorId="1" shapeId="0" xr:uid="{E6169F6A-7FEB-4D4A-B112-9BDBD603A100}">
      <text>
        <r>
          <rPr>
            <b/>
            <sz val="9"/>
            <color indexed="81"/>
            <rFont val="Tahoma"/>
            <family val="2"/>
            <charset val="238"/>
          </rPr>
          <t xml:space="preserve">La prioridad A se producirá y entregará primero como la máxima prioridad.
La prioridad B puede combinarse con la prioridad A para optimizar las capacidades de producción y entrega.
La prioridad C también puede combinarse con la prioridad A y la prioridad B cuando sea necesario para optimizar aún más las capacidades de producción y entrega, pero en caso contrario se gestionará al final.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0D273C6C-D473-45E6-9D7B-AA36190A0170}">
      <text>
        <r>
          <rPr>
            <b/>
            <sz val="9"/>
            <color indexed="81"/>
            <rFont val="Tahoma"/>
            <family val="2"/>
            <charset val="238"/>
          </rPr>
          <t>Relleno automático
Introduzca los datos en la hoja de Excel "FTV HL Panel"</t>
        </r>
      </text>
    </comment>
    <comment ref="D23" authorId="1" shapeId="0" xr:uid="{AAC34CBE-699C-449E-B8BB-5B6147F5BBE4}">
      <text>
        <r>
          <rPr>
            <b/>
            <sz val="9"/>
            <color indexed="81"/>
            <rFont val="Tahoma"/>
            <family val="2"/>
            <charset val="238"/>
          </rPr>
          <t>Dimensión A [mm]:
Amin =T+150 mm
Amax = 1000 mm si Bmax &lt;= 2000 mm
Amax = 2000 mm si Bmax &lt;= 1000 mm
Ejemplo Lmax = (A+B)max = 1000+2000 mm o 2000+1000 mm</t>
        </r>
      </text>
    </comment>
    <comment ref="E23" authorId="1" shapeId="0" xr:uid="{537EF7BB-7DBA-45C7-9047-CB4913683B97}">
      <text>
        <r>
          <rPr>
            <b/>
            <sz val="9"/>
            <color indexed="81"/>
            <rFont val="Tahoma"/>
            <family val="2"/>
            <charset val="238"/>
          </rPr>
          <t>Dimensión B [mm]:
Bmin =T+150 mm
Bmax = 1000 mm si Bmax &lt;= 2000 mm
Bmax = 2000 mm si Bmax &lt;= 1000 mm
Ejemplo Lmax = (A+B)max = 1000+2000 mm o 2000+1000 mm</t>
        </r>
      </text>
    </comment>
    <comment ref="F23" authorId="1" shapeId="0" xr:uid="{A2B44F23-F46E-47FE-9533-BE8348737EFE}">
      <text>
        <r>
          <rPr>
            <b/>
            <sz val="9"/>
            <color indexed="81"/>
            <rFont val="Tahoma"/>
            <family val="2"/>
            <charset val="238"/>
          </rPr>
          <t>Ángulo [°]:
Ángulo de plegado: 75° a 175°</t>
        </r>
      </text>
    </comment>
    <comment ref="G23" authorId="1" shapeId="0" xr:uid="{F1E26DF3-52A3-42A5-BE4D-904F3DA8AD0C}">
      <text>
        <r>
          <rPr>
            <b/>
            <sz val="9"/>
            <color indexed="81"/>
            <rFont val="Tahoma"/>
            <family val="2"/>
            <charset val="238"/>
          </rPr>
          <t>Dimensión L=A+B [mm]:
Lmin = 2×(T+150) mm
Lmax = 3000 mm
Ejemplo Lmax = (A+B)max = 1000+2000 mm o 2000+1000 mm</t>
        </r>
      </text>
    </comment>
    <comment ref="H23" authorId="1" shapeId="0" xr:uid="{F10EC2C3-D3AA-4EA4-8981-24001C960E83}">
      <text>
        <r>
          <rPr>
            <b/>
            <sz val="9"/>
            <color indexed="81"/>
            <rFont val="Tahoma"/>
            <family val="2"/>
            <charset val="238"/>
          </rPr>
          <t>Espesor T [mm]:
50*, 60, 80, 100, 120, 133, 150, 172, 200, 220*, 240, 250*
*ver la Especificación Técnica de Trimoterm</t>
        </r>
      </text>
    </comment>
    <comment ref="I23" authorId="1" shapeId="0" xr:uid="{254562EB-015B-4637-B93F-CD39C2017D55}">
      <text>
        <r>
          <rPr>
            <b/>
            <sz val="9"/>
            <color indexed="81"/>
            <rFont val="Tahoma"/>
            <family val="2"/>
            <charset val="238"/>
          </rPr>
          <t>Módulo M [mm]:
1000 mm módulo estándar
Disponible de 600 mm a 1100 mm</t>
        </r>
      </text>
    </comment>
    <comment ref="J23" authorId="1" shapeId="0" xr:uid="{1653A08F-E36E-4A94-A969-637D1B78C875}">
      <text>
        <r>
          <rPr>
            <b/>
            <sz val="9"/>
            <color indexed="81"/>
            <rFont val="Tahoma"/>
            <family val="2"/>
            <charset val="238"/>
          </rPr>
          <t>Tipo de panel:
FTV HL
*para otros tipos de paneles, utilice un documento separado</t>
        </r>
      </text>
    </comment>
    <comment ref="K23" authorId="1" shapeId="0" xr:uid="{CF610866-4BC4-4B35-8DA6-8ED4B3B0CC34}">
      <text>
        <r>
          <rPr>
            <b/>
            <sz val="9"/>
            <color indexed="81"/>
            <rFont val="Tahoma"/>
            <family val="2"/>
            <charset val="238"/>
          </rPr>
          <t>Tipo de núcleo:
Power T
Power S
Perform R
Perform C</t>
        </r>
      </text>
    </comment>
    <comment ref="L23" authorId="1" shapeId="0" xr:uid="{91B6B792-E79B-4BE5-A4C7-3A4705B7029F}">
      <text>
        <r>
          <rPr>
            <b/>
            <sz val="9"/>
            <color indexed="81"/>
            <rFont val="Tahoma"/>
            <family val="2"/>
            <charset val="238"/>
          </rPr>
          <t>Espesor de la chapa de acero:
0,55*
0,60
0,63
0,65
0,675
0,70
0,75
0,80
* usar con recubrimiento HPS 200</t>
        </r>
      </text>
    </comment>
    <comment ref="M23" authorId="1" shapeId="0" xr:uid="{2EB71827-C856-408D-B70D-EDF9D4406403}">
      <text>
        <r>
          <rPr>
            <sz val="9"/>
            <color indexed="81"/>
            <rFont val="Tahoma"/>
            <family val="2"/>
            <charset val="238"/>
          </rPr>
          <t>Recubrimiento:
SP 25
SP 25
PVDF 25
PVDF 35
PUR 50
PVCF 150
HPS 200*
PRISMA
PRISMA ELEMENTS
Inox 304
Inox 316L
Inox 316
* usar con espesor de chapa de acero de 0,55 mm</t>
        </r>
      </text>
    </comment>
    <comment ref="O23" authorId="1" shapeId="0" xr:uid="{39DD1B70-5707-43D4-9472-9B4641B3AD4A}">
      <text>
        <r>
          <rPr>
            <b/>
            <sz val="9"/>
            <color indexed="81"/>
            <rFont val="Tahoma"/>
            <family val="2"/>
            <charset val="238"/>
          </rPr>
          <t>Tipo de perfil lado A (cara exterior):
S
V
V2
G*
M
M3
M8
* para la fachada exterior Gladio (G), use un espesor de chapa de acero de 0,7 mm o más</t>
        </r>
      </text>
    </comment>
    <comment ref="P23" authorId="1" shapeId="0" xr:uid="{E2797DA1-7ACB-4C6E-B3ED-7428289A2180}">
      <text>
        <r>
          <rPr>
            <b/>
            <sz val="9"/>
            <color indexed="81"/>
            <rFont val="Tahoma"/>
            <family val="2"/>
            <charset val="238"/>
          </rPr>
          <t>Espesor de la chapa de acero:
0,45
0,50
0,55
0,60
0,63
0,65
0,675
0,70
0,75
0,80</t>
        </r>
      </text>
    </comment>
    <comment ref="Q23" authorId="1" shapeId="0" xr:uid="{2331EE9C-5ED0-4BD9-9939-9241F26D4C5A}">
      <text>
        <r>
          <rPr>
            <b/>
            <sz val="9"/>
            <color indexed="81"/>
            <rFont val="Tahoma"/>
            <family val="2"/>
            <charset val="238"/>
          </rPr>
          <t>Recubrimiento:
SP 25
SP 25
PVDF 25
PVDF 35
PUR 50
PVCF 150
HPS 200
PRISMA
PRISMA ELEMENTS
Inox 304
Inox 316L
Inox 316</t>
        </r>
      </text>
    </comment>
    <comment ref="S23" authorId="1" shapeId="0" xr:uid="{2FB8E710-6F12-4B6C-883A-7C457D9248F5}">
      <text>
        <r>
          <rPr>
            <b/>
            <sz val="9"/>
            <color indexed="81"/>
            <rFont val="Tahoma"/>
            <family val="2"/>
            <charset val="238"/>
          </rPr>
          <t>Tipo de perfil lado B (interior):
S
V
V2
G
M2</t>
        </r>
      </text>
    </comment>
    <comment ref="V23" authorId="0" shapeId="0" xr:uid="{65A05B50-7761-41B4-98F8-EFE1F0D9C145}">
      <text>
        <r>
          <rPr>
            <b/>
            <sz val="9"/>
            <color indexed="81"/>
            <rFont val="Tahoma"/>
            <family val="2"/>
            <charset val="238"/>
          </rPr>
          <t xml:space="preserve">La prioridad A se producirá y entregará primero como la máxima prioridad.
La prioridad B puede combinarse con la prioridad A para optimizar las capacidades de producción y entrega.
La prioridad C también puede combinarse con la prioridad A y la prioridad B cuando sea necesario para optimizar aún más las capacidades de producción y entrega, pero en caso contrario se gestionará al final.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D48A2A05-D3B0-45C4-9846-AE83A6D797C3}">
      <text>
        <r>
          <rPr>
            <b/>
            <sz val="9"/>
            <color indexed="81"/>
            <rFont val="Tahoma"/>
            <family val="2"/>
            <charset val="238"/>
          </rPr>
          <t>Relleno automático
Introduzca los datos en la hoja de Excel "FTV HL Panel"</t>
        </r>
      </text>
    </comment>
    <comment ref="D23" authorId="1" shapeId="0" xr:uid="{4DEBC1D1-1C24-45E8-99A3-096B5384DD72}">
      <text>
        <r>
          <rPr>
            <b/>
            <sz val="9"/>
            <color indexed="81"/>
            <rFont val="Tahoma"/>
            <family val="2"/>
            <charset val="238"/>
          </rPr>
          <t>Dimensión A [mm]:
Amin = T+150 mm
Amax = 1000 mm</t>
        </r>
      </text>
    </comment>
    <comment ref="E23" authorId="1" shapeId="0" xr:uid="{94F6DE1E-FD75-4461-8D86-2B674843225C}">
      <text>
        <r>
          <rPr>
            <b/>
            <sz val="9"/>
            <color indexed="81"/>
            <rFont val="Tahoma"/>
            <family val="2"/>
            <charset val="238"/>
          </rPr>
          <t>Dimensión B [mm]:
Amin = 2×T+300 mm
Amax = 1000 mm</t>
        </r>
      </text>
    </comment>
    <comment ref="F23" authorId="1" shapeId="0" xr:uid="{0E302532-7312-49AB-B1F1-7DC66215444B}">
      <text>
        <r>
          <rPr>
            <b/>
            <sz val="9"/>
            <color indexed="81"/>
            <rFont val="Tahoma"/>
            <family val="2"/>
            <charset val="238"/>
          </rPr>
          <t>Dimensión C [mm]:
Amin = T+150 mm
Amax = 1000 mm</t>
        </r>
      </text>
    </comment>
    <comment ref="G23" authorId="1" shapeId="0" xr:uid="{3C7FB778-AFE2-4C67-B344-40C0FA2808A3}">
      <text>
        <r>
          <rPr>
            <b/>
            <sz val="9"/>
            <color indexed="81"/>
            <rFont val="Tahoma"/>
            <family val="2"/>
            <charset val="238"/>
          </rPr>
          <t>Ángulo [°]:
Ángulo de plegado: 90° a 175°</t>
        </r>
      </text>
    </comment>
    <comment ref="H23" authorId="1" shapeId="0" xr:uid="{B7AEF8DD-3C7C-49F4-AB48-998875321FDD}">
      <text>
        <r>
          <rPr>
            <b/>
            <sz val="9"/>
            <color indexed="81"/>
            <rFont val="Tahoma"/>
            <family val="2"/>
            <charset val="238"/>
          </rPr>
          <t>Ángulo [°]:
Ángulo de plegado: 90° a 175°</t>
        </r>
      </text>
    </comment>
    <comment ref="I23" authorId="1" shapeId="0" xr:uid="{18347D11-20C0-4E79-831D-7E9543EFC147}">
      <text>
        <r>
          <rPr>
            <b/>
            <sz val="9"/>
            <color indexed="81"/>
            <rFont val="Tahoma"/>
            <family val="2"/>
            <charset val="238"/>
          </rPr>
          <t>Dimensión L=A+B+C [mm]:
Lmin = 4×T+600 mm
Lmax = 3000 mm
Ejemplo Lmax = (A+B+C)max = 1000+1000+1000 mm</t>
        </r>
      </text>
    </comment>
    <comment ref="J23" authorId="1" shapeId="0" xr:uid="{EE8080C8-EEE3-46AC-A64A-F83BF9A28EF3}">
      <text>
        <r>
          <rPr>
            <b/>
            <sz val="9"/>
            <color indexed="81"/>
            <rFont val="Tahoma"/>
            <family val="2"/>
            <charset val="238"/>
          </rPr>
          <t>Espesor T [mm]:
50*, 60, 80, 100, 120, 133, 150, 172, 200, 220*, 240, 250*
*ver la Especificación Técnica de Trimoterm</t>
        </r>
      </text>
    </comment>
    <comment ref="K23" authorId="1" shapeId="0" xr:uid="{F693B585-7A00-4FC1-A0DC-531EBD28F259}">
      <text>
        <r>
          <rPr>
            <b/>
            <sz val="9"/>
            <color indexed="81"/>
            <rFont val="Tahoma"/>
            <family val="2"/>
            <charset val="238"/>
          </rPr>
          <t>Módulo M [mm]:
1000 mm módulo estándar
Disponible de 600 mm a 1100 mm</t>
        </r>
      </text>
    </comment>
    <comment ref="L23" authorId="1" shapeId="0" xr:uid="{979DEBA5-F393-41D2-9079-255082BB9223}">
      <text>
        <r>
          <rPr>
            <b/>
            <sz val="9"/>
            <color indexed="81"/>
            <rFont val="Tahoma"/>
            <family val="2"/>
            <charset val="238"/>
          </rPr>
          <t>Tipo de panel:
FTV HL
*para otros tipos de paneles, utilice un documento separado</t>
        </r>
      </text>
    </comment>
    <comment ref="M23" authorId="1" shapeId="0" xr:uid="{18D5CD34-F8A2-4D2F-AB03-1826582E9B86}">
      <text>
        <r>
          <rPr>
            <b/>
            <sz val="9"/>
            <color indexed="81"/>
            <rFont val="Tahoma"/>
            <family val="2"/>
            <charset val="238"/>
          </rPr>
          <t>Tipo de núcleo:
Power T
Power S
Perform R
Perform C</t>
        </r>
      </text>
    </comment>
    <comment ref="N23" authorId="1" shapeId="0" xr:uid="{6AA2650A-B564-4D86-991A-F9D55819EEEC}">
      <text>
        <r>
          <rPr>
            <b/>
            <sz val="9"/>
            <color indexed="81"/>
            <rFont val="Tahoma"/>
            <family val="2"/>
            <charset val="238"/>
          </rPr>
          <t>Espesor de la chapa de acero:
0,55*
0,60
0,63
0,65
0,675
0,70
0,75
0,80
* usar con recubrimiento HPS 200</t>
        </r>
      </text>
    </comment>
    <comment ref="O23" authorId="1" shapeId="0" xr:uid="{60229812-330B-4AC9-A2D0-39435B1DC397}">
      <text>
        <r>
          <rPr>
            <sz val="9"/>
            <color indexed="81"/>
            <rFont val="Tahoma"/>
            <family val="2"/>
            <charset val="238"/>
          </rPr>
          <t>Recubrimiento:
SP 25
SP 25
PVDF 25
PVDF 35
PUR 50
PVCF 150
HPS 200*
PRISMA
PRISMA ELEMENTS
Inox 304
Inox 316L
Inox 316
* usar con espesor de chapa de acero de 0,55 mm</t>
        </r>
      </text>
    </comment>
    <comment ref="Q23" authorId="1" shapeId="0" xr:uid="{BAEF6E2B-6C92-4D08-95CC-48A4DF8B88B1}">
      <text>
        <r>
          <rPr>
            <b/>
            <sz val="9"/>
            <color indexed="81"/>
            <rFont val="Tahoma"/>
            <family val="2"/>
            <charset val="238"/>
          </rPr>
          <t>Tipo de perfil lado A (cara exterior):
S
V
V2
G*
M
M3
M8
* para la fachada exterior Gladio (G), use un espesor de chapa de acero de 0,7 mm o más</t>
        </r>
      </text>
    </comment>
    <comment ref="R23" authorId="1" shapeId="0" xr:uid="{D504FFE6-77E1-4B0F-B2E6-56711EF03D67}">
      <text>
        <r>
          <rPr>
            <b/>
            <sz val="9"/>
            <color indexed="81"/>
            <rFont val="Tahoma"/>
            <family val="2"/>
            <charset val="238"/>
          </rPr>
          <t>Espesor de la chapa de acero:
0,45
0,50
0,55
0,60
0,63
0,65
0,675
0,70
0,75
0,80</t>
        </r>
      </text>
    </comment>
    <comment ref="S23" authorId="1" shapeId="0" xr:uid="{405B223D-8DE4-4EE7-AD15-F14C2F5555AA}">
      <text>
        <r>
          <rPr>
            <b/>
            <sz val="9"/>
            <color indexed="81"/>
            <rFont val="Tahoma"/>
            <family val="2"/>
            <charset val="238"/>
          </rPr>
          <t>Recubrimiento:
SP 25
SP 25
PVDF 25
PVDF 35
PUR 50
PVCF 150
HPS 200
PRISMA
PRISMA ELEMENTS
Inox 304
Inox 316L
Inox 316</t>
        </r>
      </text>
    </comment>
    <comment ref="U23" authorId="1" shapeId="0" xr:uid="{4EAA44D9-E257-474A-9437-626E11410BFC}">
      <text>
        <r>
          <rPr>
            <b/>
            <sz val="9"/>
            <color indexed="81"/>
            <rFont val="Tahoma"/>
            <family val="2"/>
            <charset val="238"/>
          </rPr>
          <t>Tipo de perfil lado B (interior):
S
V
V2
G
M2</t>
        </r>
      </text>
    </comment>
    <comment ref="X23" authorId="0" shapeId="0" xr:uid="{7B38ACDC-E9CE-4E7F-B073-EDE070E7FD66}">
      <text>
        <r>
          <rPr>
            <b/>
            <sz val="9"/>
            <color indexed="81"/>
            <rFont val="Tahoma"/>
            <family val="2"/>
            <charset val="238"/>
          </rPr>
          <t xml:space="preserve">La prioridad A se producirá y entregará primero como la máxima prioridad.
La prioridad B puede combinarse con la prioridad A para optimizar las capacidades de producción y entrega.
La prioridad C también puede combinarse con la prioridad A y la prioridad B cuando sea necesario para optimizar aún más las capacidades de producción y entrega, pero en caso contrario se gestionará al final.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1822CC-6332-432A-AAB4-84642B7F39FF}">
      <text>
        <r>
          <rPr>
            <b/>
            <sz val="9"/>
            <color indexed="81"/>
            <rFont val="Tahoma"/>
            <family val="2"/>
            <charset val="238"/>
          </rPr>
          <t>Relleno automático
Introduzca los datos en la hoja de Excel "FTV HL Panel"</t>
        </r>
      </text>
    </comment>
    <comment ref="D23" authorId="1" shapeId="0" xr:uid="{29045D26-234A-41CE-99C3-C6DF5B27CFA9}">
      <text>
        <r>
          <rPr>
            <b/>
            <sz val="9"/>
            <color indexed="81"/>
            <rFont val="Tahoma"/>
            <family val="2"/>
            <charset val="238"/>
          </rPr>
          <t>Dimensión A [mm]:
Amin =T+150 mm
Amax = M-60-(T+150) mm</t>
        </r>
      </text>
    </comment>
    <comment ref="E23" authorId="1" shapeId="0" xr:uid="{5C1D8D37-ED8A-4712-905D-3EC239A7D02A}">
      <text>
        <r>
          <rPr>
            <b/>
            <sz val="9"/>
            <color indexed="81"/>
            <rFont val="Tahoma"/>
            <family val="2"/>
            <charset val="238"/>
          </rPr>
          <t>Dimensión B [mm]:
Bmin =T+150 mm
Bmax = M-60-(T+150) mm</t>
        </r>
      </text>
    </comment>
    <comment ref="F23" authorId="1" shapeId="0" xr:uid="{60A5D798-9A59-4B61-B53A-4A2542DC1407}">
      <text>
        <r>
          <rPr>
            <b/>
            <sz val="9"/>
            <color indexed="81"/>
            <rFont val="Tahoma"/>
            <family val="2"/>
            <charset val="238"/>
          </rPr>
          <t>Dimensión (A+B):
(A+B)min = 2×(T+150) mm
(A+B)max = M-60-(T+150) mm</t>
        </r>
      </text>
    </comment>
    <comment ref="G23" authorId="1" shapeId="0" xr:uid="{44A57A2B-C962-4B75-8541-5D6285AD5FDD}">
      <text>
        <r>
          <rPr>
            <b/>
            <sz val="9"/>
            <color indexed="81"/>
            <rFont val="Tahoma"/>
            <family val="2"/>
            <charset val="238"/>
          </rPr>
          <t>Ángulo [°]:
Ángulo de plegado: 80° a 175°</t>
        </r>
      </text>
    </comment>
    <comment ref="H23" authorId="1" shapeId="0" xr:uid="{A53F4F26-036A-43B0-960B-D985F8F84D32}">
      <text>
        <r>
          <rPr>
            <b/>
            <sz val="9"/>
            <color indexed="81"/>
            <rFont val="Tahoma"/>
            <family val="2"/>
            <charset val="238"/>
          </rPr>
          <t>Longitud L [mm]:
Lmin = 2000 mm
Lmax = 8000 mm (debido a limitaciones de plegado)
Nota: el corte por debajo de 2000 mm está sujeto a un cargo adicional</t>
        </r>
      </text>
    </comment>
    <comment ref="I23" authorId="1" shapeId="0" xr:uid="{8822FAD1-BC14-4012-8EF6-8C19B5A43835}">
      <text>
        <r>
          <rPr>
            <b/>
            <sz val="9"/>
            <color indexed="81"/>
            <rFont val="Tahoma"/>
            <family val="2"/>
            <charset val="238"/>
          </rPr>
          <t>Espesor T [mm]:
50*, 60, 80, 100, 120, 133, 150, 172, 200, 220*, 240, 250*
*ver la Especificación Técnica de Trimoterm</t>
        </r>
      </text>
    </comment>
    <comment ref="J23" authorId="1" shapeId="0" xr:uid="{EE762B62-2FBE-43A5-811F-5403AA4CDF87}">
      <text>
        <r>
          <rPr>
            <b/>
            <sz val="9"/>
            <color indexed="81"/>
            <rFont val="Tahoma"/>
            <family val="2"/>
            <charset val="238"/>
          </rPr>
          <t>Módulo M [mm]:
1000 mm módulo estándar
Disponible de 600 mm a 1100 mm</t>
        </r>
      </text>
    </comment>
    <comment ref="K23" authorId="1" shapeId="0" xr:uid="{AFC69A41-FA09-456F-98CA-9C71D7CE1953}">
      <text>
        <r>
          <rPr>
            <b/>
            <sz val="9"/>
            <color indexed="81"/>
            <rFont val="Tahoma"/>
            <family val="2"/>
            <charset val="238"/>
          </rPr>
          <t>Tipo de panel:
FTV HL
*para otros tipos de paneles, utilice un documento separado</t>
        </r>
      </text>
    </comment>
    <comment ref="L23" authorId="1" shapeId="0" xr:uid="{0706C4BF-3AFF-4D0A-A133-C8E9EE59AC17}">
      <text>
        <r>
          <rPr>
            <b/>
            <sz val="9"/>
            <color indexed="81"/>
            <rFont val="Tahoma"/>
            <family val="2"/>
            <charset val="238"/>
          </rPr>
          <t>Tipo de núcleo:
Power T
Power S
Perform R
Perform C</t>
        </r>
      </text>
    </comment>
    <comment ref="M23" authorId="1" shapeId="0" xr:uid="{E6F2F796-8503-499C-BCBE-1F8742DA5C4B}">
      <text>
        <r>
          <rPr>
            <b/>
            <sz val="9"/>
            <color indexed="81"/>
            <rFont val="Tahoma"/>
            <family val="2"/>
            <charset val="238"/>
          </rPr>
          <t>Espesor de la chapa de acero:
0,55*
0,60
0,63
0,65
0,675
0,70
0,75
0,80
* usar con recubrimiento HPS 200</t>
        </r>
      </text>
    </comment>
    <comment ref="N23" authorId="1" shapeId="0" xr:uid="{1C8F6542-AA66-432B-AB57-8E1A36537635}">
      <text>
        <r>
          <rPr>
            <sz val="9"/>
            <color indexed="81"/>
            <rFont val="Tahoma"/>
            <family val="2"/>
            <charset val="238"/>
          </rPr>
          <t>Recubrimiento:
SP 25
SP 25
PVDF 25
PVDF 35
PUR 50
PVCF 150
HPS 200*
PRISMA
PRISMA ELEMENTS
Inox 304
Inox 316L
Inox 316
* usar con espesor de chapa de acero de 0,55 mm</t>
        </r>
      </text>
    </comment>
    <comment ref="P23" authorId="1" shapeId="0" xr:uid="{28B11300-EE2B-4174-980C-5D77AF22031D}">
      <text>
        <r>
          <rPr>
            <b/>
            <sz val="9"/>
            <color indexed="81"/>
            <rFont val="Tahoma"/>
            <family val="2"/>
            <charset val="238"/>
          </rPr>
          <t>Tipo de perfil lado A (cara exterior):
S
V
V2
G*
M
M3
M8
* para la fachada exterior Gladio (G), use un espesor de chapa de acero de 0,7 mm o más</t>
        </r>
      </text>
    </comment>
    <comment ref="Q23" authorId="1" shapeId="0" xr:uid="{1E7F9E88-108B-49F8-AAA6-17F729D3E624}">
      <text>
        <r>
          <rPr>
            <b/>
            <sz val="9"/>
            <color indexed="81"/>
            <rFont val="Tahoma"/>
            <family val="2"/>
            <charset val="238"/>
          </rPr>
          <t>Espesor de la chapa de acero:
0,45
0,50
0,55
0,60
0,63
0,65
0,675
0,70
0,75
0,80</t>
        </r>
      </text>
    </comment>
    <comment ref="R23" authorId="1" shapeId="0" xr:uid="{D820F878-A64B-4A6E-81F6-009AA0A3FF6C}">
      <text>
        <r>
          <rPr>
            <b/>
            <sz val="9"/>
            <color indexed="81"/>
            <rFont val="Tahoma"/>
            <family val="2"/>
            <charset val="238"/>
          </rPr>
          <t>Recubrimiento:
SP 25
SP 25
PVDF 25
PVDF 35
PUR 50
PVCF 150
HPS 200
PRISMA
PRISMA ELEMENTS
Inox 304
Inox 316L
Inox 316</t>
        </r>
      </text>
    </comment>
    <comment ref="T23" authorId="1" shapeId="0" xr:uid="{C5FB6BB2-D567-4990-993C-7628914D7A2D}">
      <text>
        <r>
          <rPr>
            <b/>
            <sz val="9"/>
            <color indexed="81"/>
            <rFont val="Tahoma"/>
            <family val="2"/>
            <charset val="238"/>
          </rPr>
          <t>Tipo de perfil lado B (interior):
S
V
V2
G
M2</t>
        </r>
      </text>
    </comment>
    <comment ref="W23" authorId="0" shapeId="0" xr:uid="{9E0F9B40-4EA8-42CB-8C3A-8C26012A97A7}">
      <text>
        <r>
          <rPr>
            <b/>
            <sz val="9"/>
            <color indexed="81"/>
            <rFont val="Tahoma"/>
            <family val="2"/>
            <charset val="238"/>
          </rPr>
          <t xml:space="preserve">La prioridad A se producirá y entregará primero como la máxima prioridad.
La prioridad B puede combinarse con la prioridad A para optimizar las capacidades de producción y entrega.
La prioridad C también puede combinarse con la prioridad A y la prioridad B cuando sea necesario para optimizar aún más las capacidades de producción y entrega, pero en caso contrario se gestionará al final.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20FA45E-0AEB-476C-A501-EEDED0FA267E}">
      <text>
        <r>
          <rPr>
            <b/>
            <sz val="9"/>
            <color indexed="81"/>
            <rFont val="Tahoma"/>
            <family val="2"/>
            <charset val="238"/>
          </rPr>
          <t>Relleno automático
Introduzca los datos en la hoja de Excel "FTV Panel"</t>
        </r>
      </text>
    </comment>
    <comment ref="D23" authorId="1" shapeId="0" xr:uid="{CB7AF3E7-0214-4DA6-B6EB-04AFA4008AC0}">
      <text>
        <r>
          <rPr>
            <b/>
            <sz val="9"/>
            <color indexed="81"/>
            <rFont val="Tahoma"/>
            <family val="2"/>
            <charset val="238"/>
          </rPr>
          <t>Dimensión A [mm]:
Amin =T+150 mm
Amax = M-(T+150) mm</t>
        </r>
      </text>
    </comment>
    <comment ref="E23" authorId="1" shapeId="0" xr:uid="{9F60C1FB-4D74-4644-8140-C0C72814AECE}">
      <text>
        <r>
          <rPr>
            <b/>
            <sz val="9"/>
            <color indexed="81"/>
            <rFont val="Tahoma"/>
            <family val="2"/>
            <charset val="238"/>
          </rPr>
          <t>Dimensión B [mm]:
Bmin =T+150 mm
Bmax = M-(T+150) mm</t>
        </r>
      </text>
    </comment>
    <comment ref="F23" authorId="1" shapeId="0" xr:uid="{E915F483-F0EB-4F07-8961-4D39FF22EA4B}">
      <text>
        <r>
          <rPr>
            <b/>
            <sz val="9"/>
            <color indexed="81"/>
            <rFont val="Tahoma"/>
            <family val="2"/>
            <charset val="238"/>
          </rPr>
          <t>Dimensión (A+B):
(A+B) = Módulo</t>
        </r>
      </text>
    </comment>
    <comment ref="G23" authorId="1" shapeId="0" xr:uid="{A332E39D-8210-4EA5-A097-3C228BFED175}">
      <text>
        <r>
          <rPr>
            <b/>
            <sz val="9"/>
            <color indexed="81"/>
            <rFont val="Tahoma"/>
            <family val="2"/>
            <charset val="238"/>
          </rPr>
          <t>Ángulo [°]:
Ángulo de plegado: 80° a 175°</t>
        </r>
      </text>
    </comment>
    <comment ref="H23" authorId="1" shapeId="0" xr:uid="{815F148C-4C75-4916-BF5C-0F6E3B322518}">
      <text>
        <r>
          <rPr>
            <b/>
            <sz val="9"/>
            <color indexed="81"/>
            <rFont val="Tahoma"/>
            <family val="2"/>
            <charset val="238"/>
          </rPr>
          <t>Longitud L [mm]:
Lmin = 2000 mm
Lmax = 8000 mm (debido a limitaciones de plegado)
Nota: el corte por debajo de 2000 mm está sujeto a un cargo adicional</t>
        </r>
      </text>
    </comment>
    <comment ref="I23" authorId="1" shapeId="0" xr:uid="{2ED0FEBE-B1BE-4F18-8DFC-980FCBEE856B}">
      <text>
        <r>
          <rPr>
            <b/>
            <sz val="9"/>
            <color indexed="81"/>
            <rFont val="Tahoma"/>
            <family val="2"/>
            <charset val="238"/>
          </rPr>
          <t>Espesor T [mm]:
50*, 60, 80, 100, 120, 133, 150, 172, 200, 220*, 240, 250*
*ver la Especificación Técnica de Trimoterm</t>
        </r>
      </text>
    </comment>
    <comment ref="J23" authorId="1" shapeId="0" xr:uid="{14AA4030-64AF-42AD-824F-43F73C60D644}">
      <text>
        <r>
          <rPr>
            <b/>
            <sz val="9"/>
            <color indexed="81"/>
            <rFont val="Tahoma"/>
            <family val="2"/>
            <charset val="238"/>
          </rPr>
          <t>Módulo M [mm]:
1000 mm módulo estándar
1200 mm módulo estándar
Disponible de 600 mm a 1200 mm</t>
        </r>
      </text>
    </comment>
    <comment ref="K23" authorId="1" shapeId="0" xr:uid="{AD9F8DDB-8F2B-4305-9690-61FE3807084A}">
      <text>
        <r>
          <rPr>
            <b/>
            <sz val="9"/>
            <color indexed="81"/>
            <rFont val="Tahoma"/>
            <family val="2"/>
            <charset val="238"/>
          </rPr>
          <t>Tipo de panel:
FTV
*para otros tipos de paneles, utilice un documento separado</t>
        </r>
      </text>
    </comment>
    <comment ref="L23" authorId="1" shapeId="0" xr:uid="{C18251D9-0858-43D3-8338-430B06F89A79}">
      <text>
        <r>
          <rPr>
            <b/>
            <sz val="9"/>
            <color indexed="81"/>
            <rFont val="Tahoma"/>
            <family val="2"/>
            <charset val="238"/>
          </rPr>
          <t>Tipo de núcleo:
Power T
Power S
Perform R
Perform C</t>
        </r>
      </text>
    </comment>
    <comment ref="M23" authorId="1" shapeId="0" xr:uid="{B79600D2-3FC8-4556-8549-0E56A4C20A4E}">
      <text>
        <r>
          <rPr>
            <b/>
            <sz val="9"/>
            <color indexed="81"/>
            <rFont val="Tahoma"/>
            <family val="2"/>
            <charset val="238"/>
          </rPr>
          <t>Espesor de la chapa de acero:
0,45
0,50
0,55
0,60
0,63
0,65
0,675
0,70
0,75
0,80</t>
        </r>
      </text>
    </comment>
    <comment ref="N23" authorId="1" shapeId="0" xr:uid="{24B9C455-8F06-4B71-92D0-C9BDC3248F59}">
      <text>
        <r>
          <rPr>
            <sz val="9"/>
            <color indexed="81"/>
            <rFont val="Tahoma"/>
            <family val="2"/>
            <charset val="238"/>
          </rPr>
          <t>Recubrimiento:
SP 25
SP 25
PVDF 25
PVDF 35
PUR 50
PVCF 150
HPS 200
PRISMA
PRISMA ELEMENTS
Inox 304
Inox 316L
Inox 316</t>
        </r>
      </text>
    </comment>
    <comment ref="P23" authorId="1" shapeId="0" xr:uid="{C3107083-097A-45DD-B9F7-8C0826FB4DA8}">
      <text>
        <r>
          <rPr>
            <b/>
            <sz val="9"/>
            <color indexed="81"/>
            <rFont val="Tahoma"/>
            <family val="2"/>
            <charset val="238"/>
          </rPr>
          <t>Tipo de perfil lado A (cara exterior):
S
V
V2
G*
M
M3
M8
* para la fachada exterior Gladio (G), use un espesor de chapa de acero de 0,7 mm o más</t>
        </r>
      </text>
    </comment>
    <comment ref="Q23" authorId="1" shapeId="0" xr:uid="{AF971749-C1B2-4A32-ABB0-276D4FA0F46C}">
      <text>
        <r>
          <rPr>
            <b/>
            <sz val="9"/>
            <color indexed="81"/>
            <rFont val="Tahoma"/>
            <family val="2"/>
            <charset val="238"/>
          </rPr>
          <t>Espesor de la chapa de acero:
0,45
0,50
0,55
0,60
0,63
0,65
0,675
0,70
0,75
0,80</t>
        </r>
      </text>
    </comment>
    <comment ref="R23" authorId="1" shapeId="0" xr:uid="{332F7450-F7D1-4D0F-96B2-59C1D33FC442}">
      <text>
        <r>
          <rPr>
            <b/>
            <sz val="9"/>
            <color indexed="81"/>
            <rFont val="Tahoma"/>
            <family val="2"/>
            <charset val="238"/>
          </rPr>
          <t>Recubrimiento:
SP 25
SP 25
PVDF 25
PVDF 35
PUR 50
PVCF 150
HPS 200
PRISMA
PRISMA ELEMENTS
Inox 304
Inox 316L
Inox 316</t>
        </r>
      </text>
    </comment>
    <comment ref="T23" authorId="1" shapeId="0" xr:uid="{A58C1AEC-5CBC-4A56-9A7A-86B227FE876E}">
      <text>
        <r>
          <rPr>
            <b/>
            <sz val="9"/>
            <color indexed="81"/>
            <rFont val="Tahoma"/>
            <family val="2"/>
            <charset val="238"/>
          </rPr>
          <t>Tipo de perfil lado B (interior):
S
V
V2
G
M2</t>
        </r>
      </text>
    </comment>
    <comment ref="W23" authorId="0" shapeId="0" xr:uid="{321DA065-1A1B-4F0B-9E07-17BEF39D33D1}">
      <text>
        <r>
          <rPr>
            <b/>
            <sz val="9"/>
            <color indexed="81"/>
            <rFont val="Tahoma"/>
            <family val="2"/>
            <charset val="238"/>
          </rPr>
          <t xml:space="preserve">La prioridad A se producirá y entregará primero como la máxima prioridad.
La prioridad B puede combinarse con la prioridad A para optimizar las capacidades de producción y entrega.
La prioridad C también puede combinarse con la prioridad A y la prioridad B cuando sea necesario para optimizar aún más las capacidades de producción y entrega, pero en caso contrario se gestionará al final.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1BBE3D23-91A3-4D1D-B373-23C67056089F}">
      <text>
        <r>
          <rPr>
            <b/>
            <sz val="9"/>
            <color indexed="81"/>
            <rFont val="Tahoma"/>
            <family val="2"/>
            <charset val="238"/>
          </rPr>
          <t>Relleno automático
Introduzca los datos en la hoja de Excel "FTV HL Panel"</t>
        </r>
      </text>
    </comment>
    <comment ref="D23" authorId="1" shapeId="0" xr:uid="{3A65ABF9-27FF-4153-AC11-1763FDFC0974}">
      <text>
        <r>
          <rPr>
            <b/>
            <sz val="9"/>
            <color indexed="81"/>
            <rFont val="Tahoma"/>
            <family val="2"/>
            <charset val="238"/>
          </rPr>
          <t>Dimensión A [mm]:
Amin =T+150 mm
Amax = M-60-(T+150) mm</t>
        </r>
      </text>
    </comment>
    <comment ref="E23" authorId="1" shapeId="0" xr:uid="{F93FBDB9-9B93-424B-A47F-2911DC021731}">
      <text>
        <r>
          <rPr>
            <b/>
            <sz val="9"/>
            <color indexed="81"/>
            <rFont val="Tahoma"/>
            <family val="2"/>
            <charset val="238"/>
          </rPr>
          <t>Dimensión B [mm]:
Bmin =T+150 mm
Bmax = M-60-(T+150) mm</t>
        </r>
      </text>
    </comment>
    <comment ref="F23" authorId="1" shapeId="0" xr:uid="{6BDE3DAC-C7C9-4775-B0C5-41DD321A4D75}">
      <text>
        <r>
          <rPr>
            <b/>
            <sz val="9"/>
            <color indexed="81"/>
            <rFont val="Tahoma"/>
            <family val="2"/>
            <charset val="238"/>
          </rPr>
          <t>Dimensión (A+B)máx.:
(A+B)min = 2×(T+150) mm
(A+B)max = M-60 mm</t>
        </r>
      </text>
    </comment>
    <comment ref="G23" authorId="1" shapeId="0" xr:uid="{284C26BD-9E6C-4219-B5A8-88649150A95D}">
      <text>
        <r>
          <rPr>
            <b/>
            <sz val="9"/>
            <color indexed="81"/>
            <rFont val="Tahoma"/>
            <family val="2"/>
            <charset val="238"/>
          </rPr>
          <t>Ángulo [°]:
Ángulo de plegado: 75° a 175°</t>
        </r>
      </text>
    </comment>
    <comment ref="H23" authorId="1" shapeId="0" xr:uid="{7F19262E-6B16-4165-8945-A81A026923F7}">
      <text>
        <r>
          <rPr>
            <b/>
            <sz val="9"/>
            <color indexed="81"/>
            <rFont val="Tahoma"/>
            <family val="2"/>
            <charset val="238"/>
          </rPr>
          <t>Longitud L [mm]:
Lmin = 2000 mm
Lmax = 10000 mm (debido a limitaciones de plegado)
Nota: el corte por debajo de 2000 mm está sujeto a un cargo adicional</t>
        </r>
      </text>
    </comment>
    <comment ref="I23" authorId="1" shapeId="0" xr:uid="{6D61F143-C93D-4549-9C8B-7EBD9FA5CE80}">
      <text>
        <r>
          <rPr>
            <b/>
            <sz val="9"/>
            <color indexed="81"/>
            <rFont val="Tahoma"/>
            <family val="2"/>
            <charset val="238"/>
          </rPr>
          <t>Espesor T [mm]:
50*, 60, 80, 100, 120, 133, 150, 172, 200, 220*, 240, 250*
*ver la Especificación Técnica de Trimoterm</t>
        </r>
      </text>
    </comment>
    <comment ref="J23" authorId="1" shapeId="0" xr:uid="{3FD7ED7E-5FB6-4E07-B569-3D0716FF4F8C}">
      <text>
        <r>
          <rPr>
            <b/>
            <sz val="9"/>
            <color indexed="81"/>
            <rFont val="Tahoma"/>
            <family val="2"/>
            <charset val="238"/>
          </rPr>
          <t>Módulo M [mm]:
1000 mm módulo estándar
Disponible de 600 mm a 1100 mm</t>
        </r>
      </text>
    </comment>
    <comment ref="K23" authorId="1" shapeId="0" xr:uid="{03849BDE-8F1E-4139-AB24-81F62A57ED2D}">
      <text>
        <r>
          <rPr>
            <b/>
            <sz val="9"/>
            <color indexed="81"/>
            <rFont val="Tahoma"/>
            <family val="2"/>
            <charset val="238"/>
          </rPr>
          <t>Tipo de panel:
FTV HL
*para otros tipos de paneles, utilice un documento separado</t>
        </r>
      </text>
    </comment>
    <comment ref="L23" authorId="1" shapeId="0" xr:uid="{6110C394-262B-4812-B453-894354303FCA}">
      <text>
        <r>
          <rPr>
            <b/>
            <sz val="9"/>
            <color indexed="81"/>
            <rFont val="Tahoma"/>
            <family val="2"/>
            <charset val="238"/>
          </rPr>
          <t>Tipo de núcleo:
Power T
Power S
Perform R
Perform C</t>
        </r>
      </text>
    </comment>
    <comment ref="M23" authorId="1" shapeId="0" xr:uid="{A075F9D7-A539-4336-A987-B64C5930DCE8}">
      <text>
        <r>
          <rPr>
            <b/>
            <sz val="9"/>
            <color indexed="81"/>
            <rFont val="Tahoma"/>
            <family val="2"/>
            <charset val="238"/>
          </rPr>
          <t>Espesor de la chapa de acero:
0,55*
0,60
0,63
0,65
0,675
0,70
0,75
0,80
* usar con recubrimiento HPS 200</t>
        </r>
      </text>
    </comment>
    <comment ref="N23" authorId="1" shapeId="0" xr:uid="{42164333-67C4-497D-B3AF-AB133CB2C0A7}">
      <text>
        <r>
          <rPr>
            <sz val="9"/>
            <color indexed="81"/>
            <rFont val="Tahoma"/>
            <family val="2"/>
            <charset val="238"/>
          </rPr>
          <t>Recubrimiento:
SP 25
SP 25
PVDF 25
PVDF 35
PUR 50
PVCF 150
HPS 200*
PRISMA
PRISMA ELEMENTS
Inox 304
Inox 316L
Inox 316
* usar con espesor de chapa de acero de 0,55 mm</t>
        </r>
      </text>
    </comment>
    <comment ref="P23" authorId="1" shapeId="0" xr:uid="{85CE8D33-55C6-4008-8CDD-0050FA24B192}">
      <text>
        <r>
          <rPr>
            <b/>
            <sz val="9"/>
            <color indexed="81"/>
            <rFont val="Tahoma"/>
            <family val="2"/>
            <charset val="238"/>
          </rPr>
          <t>Tipo de perfil lado A (cara exterior):
M
M8
S*
V*
V2*
G*
M3*
* no aplicable a
   paneles de esquina redondeada</t>
        </r>
      </text>
    </comment>
    <comment ref="Q23" authorId="1" shapeId="0" xr:uid="{F52EC7D3-5466-48FC-9D5A-FB58C9716569}">
      <text>
        <r>
          <rPr>
            <b/>
            <sz val="9"/>
            <color indexed="81"/>
            <rFont val="Tahoma"/>
            <family val="2"/>
            <charset val="238"/>
          </rPr>
          <t>Espesor de la chapa de acero:
0,45
0,50
0,55
0,60
0,63
0,65
0,675
0,70
0,75
0,80</t>
        </r>
      </text>
    </comment>
    <comment ref="R23" authorId="1" shapeId="0" xr:uid="{BE9635C7-BCD3-4DE6-BE06-AABAE9165601}">
      <text>
        <r>
          <rPr>
            <b/>
            <sz val="9"/>
            <color indexed="81"/>
            <rFont val="Tahoma"/>
            <family val="2"/>
            <charset val="238"/>
          </rPr>
          <t>Recubrimiento:
SP 25
SP 25
PVDF 25
PVDF 35
PUR 50
PVCF 150
HPS 200
PRISMA
PRISMA ELEMENTS
Inox 304
Inox 316L
Inox 316</t>
        </r>
      </text>
    </comment>
    <comment ref="T23" authorId="1" shapeId="0" xr:uid="{F2C983BE-F217-4E9B-902F-2162F1ED607F}">
      <text>
        <r>
          <rPr>
            <b/>
            <sz val="9"/>
            <color indexed="81"/>
            <rFont val="Tahoma"/>
            <family val="2"/>
            <charset val="238"/>
          </rPr>
          <t>Tipo de perfil lado B (interior):
S
V
V2
G
M2</t>
        </r>
      </text>
    </comment>
    <comment ref="W23" authorId="0" shapeId="0" xr:uid="{307927A2-D224-45D6-8090-15CFCFAA4E2B}">
      <text>
        <r>
          <rPr>
            <b/>
            <sz val="9"/>
            <color indexed="81"/>
            <rFont val="Tahoma"/>
            <family val="2"/>
            <charset val="238"/>
          </rPr>
          <t xml:space="preserve">La prioridad A se producirá y entregará primero como la máxima prioridad.
La prioridad B puede combinarse con la prioridad A para optimizar las capacidades de producción y entrega.
La prioridad C también puede combinarse con la prioridad A y la prioridad B cuando sea necesario para optimizar aún más las capacidades de producción y entrega, pero en caso contrario se gestionará al final.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BF2158A0-120D-4DFC-AD16-5C926975426D}">
      <text>
        <r>
          <rPr>
            <b/>
            <sz val="9"/>
            <color indexed="81"/>
            <rFont val="Tahoma"/>
            <family val="2"/>
            <charset val="238"/>
          </rPr>
          <t>Relleno automático
Introduzca los datos en la hoja de Excel "FTV HL Panel"</t>
        </r>
      </text>
    </comment>
    <comment ref="D23" authorId="1" shapeId="0" xr:uid="{090C25ED-5B96-4FB3-8097-13C7DDCE1A55}">
      <text>
        <r>
          <rPr>
            <b/>
            <sz val="9"/>
            <color indexed="81"/>
            <rFont val="Tahoma"/>
            <family val="2"/>
            <charset val="238"/>
          </rPr>
          <t>Dimensión A [mm]:
Amin =T+150 mm
Amax = M-60-(T+150) mm</t>
        </r>
      </text>
    </comment>
    <comment ref="E23" authorId="1" shapeId="0" xr:uid="{77A3A7E6-9B19-4FC9-B329-DB8EAACE889A}">
      <text>
        <r>
          <rPr>
            <b/>
            <sz val="9"/>
            <color indexed="81"/>
            <rFont val="Tahoma"/>
            <family val="2"/>
            <charset val="238"/>
          </rPr>
          <t>Dimensión B [mm]:
Bmin =2×T+300 mm
Bmax = M-60-2×(T+150) mm</t>
        </r>
      </text>
    </comment>
    <comment ref="F23" authorId="1" shapeId="0" xr:uid="{B41EE5EE-FB33-419F-A815-D2184800F135}">
      <text>
        <r>
          <rPr>
            <b/>
            <sz val="9"/>
            <color indexed="81"/>
            <rFont val="Tahoma"/>
            <family val="2"/>
            <charset val="238"/>
          </rPr>
          <t>Dimensión C [mm]:
Amin =T+150 mm
Amax = M-60-(T+150) mm</t>
        </r>
      </text>
    </comment>
    <comment ref="G23" authorId="1" shapeId="0" xr:uid="{B8090ACF-C0DF-49C7-B567-85AE6FE12C9E}">
      <text>
        <r>
          <rPr>
            <b/>
            <sz val="9"/>
            <color indexed="81"/>
            <rFont val="Tahoma"/>
            <family val="2"/>
            <charset val="238"/>
          </rPr>
          <t>Longitud (A+B+C):
(A+B+C)min = 4×T+600 mm
(A+B+C)max = M-60 mm</t>
        </r>
      </text>
    </comment>
    <comment ref="H23" authorId="1" shapeId="0" xr:uid="{5D9724E1-EEB0-491E-96DC-CE828F75F411}">
      <text>
        <r>
          <rPr>
            <b/>
            <sz val="9"/>
            <color indexed="81"/>
            <rFont val="Tahoma"/>
            <family val="2"/>
            <charset val="238"/>
          </rPr>
          <t>Ángulo a [°]:
Ángulo de plegado: 90° a 175°</t>
        </r>
      </text>
    </comment>
    <comment ref="I23" authorId="1" shapeId="0" xr:uid="{B7944C17-BCF6-4BE9-B703-650C34894C0A}">
      <text>
        <r>
          <rPr>
            <b/>
            <sz val="9"/>
            <color indexed="81"/>
            <rFont val="Tahoma"/>
            <family val="2"/>
            <charset val="238"/>
          </rPr>
          <t>Ángulo c [°]:
Ángulo de plegado: 90° a 175°</t>
        </r>
      </text>
    </comment>
    <comment ref="J23" authorId="1" shapeId="0" xr:uid="{32BC1951-8C82-4C1D-A62D-C0B1C26CEFEB}">
      <text>
        <r>
          <rPr>
            <b/>
            <sz val="9"/>
            <color indexed="81"/>
            <rFont val="Tahoma"/>
            <family val="2"/>
            <charset val="238"/>
          </rPr>
          <t>Longitud L [mm]:
Lmin = 2000 mm
Lmax = 10000 mm (debido a limitaciones de plegado)
Nota: el corte por debajo de 2000 mm está sujeto a un cargo adicional</t>
        </r>
      </text>
    </comment>
    <comment ref="K23" authorId="1" shapeId="0" xr:uid="{114B8F68-DC1A-4E1E-B8CC-B70C6C0580F4}">
      <text>
        <r>
          <rPr>
            <b/>
            <sz val="9"/>
            <color indexed="81"/>
            <rFont val="Tahoma"/>
            <family val="2"/>
            <charset val="238"/>
          </rPr>
          <t>Espesor T [mm]:
50*, 60, 80, 100, 120, 133, 150, 172, 200, 220*, 240, 250*
*ver la Especificación Técnica de Trimoterm</t>
        </r>
      </text>
    </comment>
    <comment ref="L23" authorId="1" shapeId="0" xr:uid="{E71F3343-FD7B-4BA2-825E-2197602FC8FE}">
      <text>
        <r>
          <rPr>
            <b/>
            <sz val="9"/>
            <color indexed="81"/>
            <rFont val="Tahoma"/>
            <family val="2"/>
            <charset val="238"/>
          </rPr>
          <t>Módulo M [mm]:
1000 mm módulo estándar
Disponible de 600 mm a 1100 mm</t>
        </r>
      </text>
    </comment>
    <comment ref="M23" authorId="1" shapeId="0" xr:uid="{6954D30C-A47F-4047-B9E2-9D2CB90F44BC}">
      <text>
        <r>
          <rPr>
            <b/>
            <sz val="9"/>
            <color indexed="81"/>
            <rFont val="Tahoma"/>
            <family val="2"/>
            <charset val="238"/>
          </rPr>
          <t>Tipo de panel:
FTV HL
*para otros tipos de paneles, utilice un documento separado</t>
        </r>
      </text>
    </comment>
    <comment ref="N23" authorId="1" shapeId="0" xr:uid="{426B437C-26AA-4E63-9DC6-FFE40CA45305}">
      <text>
        <r>
          <rPr>
            <b/>
            <sz val="9"/>
            <color indexed="81"/>
            <rFont val="Tahoma"/>
            <family val="2"/>
            <charset val="238"/>
          </rPr>
          <t>Tipo de núcleo:
Power T
Power S
Perform R
Perform C</t>
        </r>
      </text>
    </comment>
    <comment ref="O23" authorId="1" shapeId="0" xr:uid="{0D46B020-7847-4176-83C7-2777305EB218}">
      <text>
        <r>
          <rPr>
            <b/>
            <sz val="9"/>
            <color indexed="81"/>
            <rFont val="Tahoma"/>
            <family val="2"/>
            <charset val="238"/>
          </rPr>
          <t>Espesor de la chapa de acero:
0,55*
0,60
0,63
0,65
0,675
0,70
0,75
0,80
* usar con recubrimiento HPS 200</t>
        </r>
      </text>
    </comment>
    <comment ref="P23" authorId="1" shapeId="0" xr:uid="{4802B04E-BA2B-4EFE-9D3D-43DA3F33812C}">
      <text>
        <r>
          <rPr>
            <sz val="9"/>
            <color indexed="81"/>
            <rFont val="Tahoma"/>
            <family val="2"/>
            <charset val="238"/>
          </rPr>
          <t>Recubrimiento:
SP 25
SP 25
PVDF 25
PVDF 35
PUR 50
PVCF 150
HPS 200*
PRISMA
PRISMA ELEMENTS
Inox 304
Inox 316L
Inox 316
* usar con espesor de chapa de acero de 0,55 mm</t>
        </r>
      </text>
    </comment>
    <comment ref="R23" authorId="1" shapeId="0" xr:uid="{3156E269-E54C-40D1-86E7-6750C42A7B8A}">
      <text>
        <r>
          <rPr>
            <b/>
            <sz val="9"/>
            <color indexed="81"/>
            <rFont val="Tahoma"/>
            <family val="2"/>
            <charset val="238"/>
          </rPr>
          <t>Tipo de perfil lado A (cara exterior):
M
M8
S*
V*
V2*
G*
M3*
* no aplicable a
   paneles de esquina redondeada</t>
        </r>
      </text>
    </comment>
    <comment ref="S23" authorId="1" shapeId="0" xr:uid="{DB2200A4-7FEE-41DE-A047-5920AAB0C998}">
      <text>
        <r>
          <rPr>
            <b/>
            <sz val="9"/>
            <color indexed="81"/>
            <rFont val="Tahoma"/>
            <family val="2"/>
            <charset val="238"/>
          </rPr>
          <t>Espesor de la chapa de acero:
0,45
0,50
0,55
0,60
0,63
0,65
0,675
0,70
0,75
0,80</t>
        </r>
      </text>
    </comment>
    <comment ref="T23" authorId="1" shapeId="0" xr:uid="{84A82ED4-6204-4937-AE93-65A0D7AB6775}">
      <text>
        <r>
          <rPr>
            <b/>
            <sz val="9"/>
            <color indexed="81"/>
            <rFont val="Tahoma"/>
            <family val="2"/>
            <charset val="238"/>
          </rPr>
          <t>Recubrimiento:
SP 25
SP 25
PVDF 25
PVDF 35
PUR 50
PVCF 150
HPS 200
PRISMA
PRISMA ELEMENTS
Inox 304
Inox 316L
Inox 316</t>
        </r>
      </text>
    </comment>
    <comment ref="V23" authorId="1" shapeId="0" xr:uid="{EDADD7BF-2581-4B68-B166-5A3DB15D6F1A}">
      <text>
        <r>
          <rPr>
            <b/>
            <sz val="9"/>
            <color indexed="81"/>
            <rFont val="Tahoma"/>
            <family val="2"/>
            <charset val="238"/>
          </rPr>
          <t>Tipo de perfil lado B (interior):
S
V
V2
G
M2</t>
        </r>
      </text>
    </comment>
    <comment ref="Y23" authorId="0" shapeId="0" xr:uid="{2203E91F-3620-4941-82D5-7FB1BA8B4DCD}">
      <text>
        <r>
          <rPr>
            <b/>
            <sz val="9"/>
            <color indexed="81"/>
            <rFont val="Tahoma"/>
            <family val="2"/>
            <charset val="238"/>
          </rPr>
          <t xml:space="preserve">La prioridad A se producirá y entregará primero como la máxima prioridad.
La prioridad B puede combinarse con la prioridad A para optimizar las capacidades de producción y entrega.
La prioridad C también puede combinarse con la prioridad A y la prioridad B cuando sea necesario para optimizar aún más las capacidades de producción y entrega, pero en caso contrario se gestionará al final.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<sst xmlns="http://schemas.openxmlformats.org/spreadsheetml/2006/main" count="894" uniqueCount="232">
  <si>
    <t>Total [m2]</t>
  </si>
  <si>
    <t>P01</t>
  </si>
  <si>
    <t>Power T</t>
  </si>
  <si>
    <t>Sample data, please delete</t>
  </si>
  <si>
    <t>Axis-1/Phase-1</t>
  </si>
  <si>
    <t>Axis-2/Phase-1</t>
  </si>
  <si>
    <t>M</t>
  </si>
  <si>
    <t>T [mm]</t>
  </si>
  <si>
    <t>A [mm]</t>
  </si>
  <si>
    <t>B [mm]</t>
  </si>
  <si>
    <t>min</t>
  </si>
  <si>
    <t>max</t>
  </si>
  <si>
    <t>C [mm]</t>
  </si>
  <si>
    <t>A+B [mm]</t>
  </si>
  <si>
    <t>M [mm]</t>
  </si>
  <si>
    <t>A+B+C [mm]</t>
  </si>
  <si>
    <t>S</t>
  </si>
  <si>
    <t>RAL 1234</t>
  </si>
  <si>
    <t>FTV HL</t>
  </si>
  <si>
    <t>SP 25</t>
  </si>
  <si>
    <t>What is new</t>
  </si>
  <si>
    <t>Date</t>
  </si>
  <si>
    <t>1.0</t>
  </si>
  <si>
    <t>Release</t>
  </si>
  <si>
    <t>Total
Q×L×M [m2]</t>
  </si>
  <si>
    <t>(30009193)</t>
  </si>
  <si>
    <t>pcs</t>
  </si>
  <si>
    <t>(5010094)</t>
  </si>
  <si>
    <t>1.1</t>
  </si>
  <si>
    <t>Steel sheet thickness</t>
  </si>
  <si>
    <t>1.2</t>
  </si>
  <si>
    <t>THICKNESS - T</t>
  </si>
  <si>
    <t>50 - 250 mm</t>
  </si>
  <si>
    <t>(A + B) min</t>
  </si>
  <si>
    <t>2*T + 300 mm</t>
  </si>
  <si>
    <t>(A + B) max</t>
  </si>
  <si>
    <t>3.000 mm</t>
  </si>
  <si>
    <t>A min = B min</t>
  </si>
  <si>
    <t>T + 150 mm</t>
  </si>
  <si>
    <t>A max (B max)</t>
  </si>
  <si>
    <t>1.000 mm</t>
  </si>
  <si>
    <t>B max (A max)</t>
  </si>
  <si>
    <t>2.000 mm</t>
  </si>
  <si>
    <t>L - panel module</t>
  </si>
  <si>
    <t>600 - 1200 mm</t>
  </si>
  <si>
    <t>(A + B + C) max</t>
  </si>
  <si>
    <t>B min</t>
  </si>
  <si>
    <t>300 mm + 2T</t>
  </si>
  <si>
    <t>A min (C min)</t>
  </si>
  <si>
    <t>A max (B max = C max)</t>
  </si>
  <si>
    <t>50 - 150 mm</t>
  </si>
  <si>
    <t>PANEL LENGTH - L</t>
  </si>
  <si>
    <t>max. 8.000 mm</t>
  </si>
  <si>
    <t>A min (B min)</t>
  </si>
  <si>
    <t>A max (Bmax)</t>
  </si>
  <si>
    <t>(module - 60 mm) - (T + 150 mm)</t>
  </si>
  <si>
    <t>(A+B) min</t>
  </si>
  <si>
    <t>(A+B) max</t>
  </si>
  <si>
    <t>module - 60 mm</t>
  </si>
  <si>
    <t>module - (T - 150 mm)</t>
  </si>
  <si>
    <t>(A+B)</t>
  </si>
  <si>
    <t>600 - 1.200 mm</t>
  </si>
  <si>
    <t>L</t>
  </si>
  <si>
    <t>10.000 mm</t>
  </si>
  <si>
    <t>50 - 133 mm</t>
  </si>
  <si>
    <t>800 - 1.200 mm</t>
  </si>
  <si>
    <t>A min</t>
  </si>
  <si>
    <t>C min = 150 mm + T</t>
  </si>
  <si>
    <t>FTV HL sharp L corner (trans)</t>
  </si>
  <si>
    <t>FTV HL sharp U corner (trans)</t>
  </si>
  <si>
    <t>FTV HL L corner (longi)_Cut</t>
  </si>
  <si>
    <t>FTV HL L corner (longi)_Full</t>
  </si>
  <si>
    <t>FTV HL round L corner (longi)</t>
  </si>
  <si>
    <t>FTV HL round U corner (longi)</t>
  </si>
  <si>
    <t>List of Steel sheet thickness was made (to avoid issues with comma and dot)
Geometrical limits was correctet to align with Trimoterm FTV Book</t>
  </si>
  <si>
    <t>Priority A</t>
  </si>
  <si>
    <t>1.3</t>
  </si>
  <si>
    <t>Priority column was added.</t>
  </si>
  <si>
    <t>Trimoterm Perform C FTV-60/1000 MS</t>
  </si>
  <si>
    <t xml:space="preserve">Trimoterm </t>
  </si>
  <si>
    <t xml:space="preserve">Perform C </t>
  </si>
  <si>
    <t>FTV</t>
  </si>
  <si>
    <t>|</t>
  </si>
  <si>
    <t>(T)</t>
  </si>
  <si>
    <t>(M)</t>
  </si>
  <si>
    <t xml:space="preserve"> + feasible | - not feasible</t>
  </si>
  <si>
    <t>A</t>
  </si>
  <si>
    <t>B</t>
  </si>
  <si>
    <t>X</t>
  </si>
  <si>
    <t>SHARP EDGED</t>
  </si>
  <si>
    <t>ROUNDED</t>
  </si>
  <si>
    <t>LONGUTUDINAL</t>
  </si>
  <si>
    <t>1.4</t>
  </si>
  <si>
    <t>Document translated to DE and SI</t>
  </si>
  <si>
    <t>1.4.1</t>
  </si>
  <si>
    <t>Document translated to FR, ES and NL. FTV HL Spreader plate 200 added.</t>
  </si>
  <si>
    <t>(30040313)</t>
  </si>
  <si>
    <t>Fecha:</t>
  </si>
  <si>
    <t>Espesor
T [mm]</t>
  </si>
  <si>
    <t>Fachada/Fase</t>
  </si>
  <si>
    <t>Edificio/Unidad:</t>
  </si>
  <si>
    <t>Aviso legal</t>
  </si>
  <si>
    <t>Dentro de los límites.</t>
  </si>
  <si>
    <t>Tipo de núcleo</t>
  </si>
  <si>
    <t>Nombre del cliente:</t>
  </si>
  <si>
    <t>Longitud
L [mm]</t>
  </si>
  <si>
    <t>Dimensión
A+B [mm]</t>
  </si>
  <si>
    <t>Dimensión
A+B+C [mm]</t>
  </si>
  <si>
    <t>Dimensión
L=A+B [mm]</t>
  </si>
  <si>
    <t>Cantidad</t>
  </si>
  <si>
    <t>módulo</t>
  </si>
  <si>
    <t>Módulo
M [mm]</t>
  </si>
  <si>
    <t>Dimensiones del panel</t>
  </si>
  <si>
    <t>Tipo de panel</t>
  </si>
  <si>
    <t>Posición</t>
  </si>
  <si>
    <t>Prioridad</t>
  </si>
  <si>
    <t>Nombre del proyecto:</t>
  </si>
  <si>
    <t>Documentos de referencia</t>
  </si>
  <si>
    <t>Documentos de referencia:</t>
  </si>
  <si>
    <t>Lista de corte para</t>
  </si>
  <si>
    <t>Revisión:</t>
  </si>
  <si>
    <t>Versión</t>
  </si>
  <si>
    <t>¿Cómo introducir y copiar datos?</t>
  </si>
  <si>
    <t>¿Cómo copiar datos?</t>
  </si>
  <si>
    <t>Ángulo
[°]</t>
  </si>
  <si>
    <t>Ángulo
a [°]</t>
  </si>
  <si>
    <t>Ángulo
c [°]</t>
  </si>
  <si>
    <t>Accesorios para la instalación de FTV HL:</t>
  </si>
  <si>
    <t>Junta FTV HL PE 38.5X11.8X40</t>
  </si>
  <si>
    <t>*solo para instalación horizontal</t>
  </si>
  <si>
    <t>Dimensión
L=A+B+C [mm]</t>
  </si>
  <si>
    <t>Tipos de perfil</t>
  </si>
  <si>
    <t>PANELES DE FACHADA (FTV)</t>
  </si>
  <si>
    <t>espesor</t>
  </si>
  <si>
    <t>tipo de perfil</t>
  </si>
  <si>
    <t>TRANSVERSAL</t>
  </si>
  <si>
    <t>Placa separadora FTV HL 300</t>
  </si>
  <si>
    <t>Placa separadora FTV HL 200</t>
  </si>
  <si>
    <t>ID del documento: TID10DT111ES</t>
  </si>
  <si>
    <t>SHARP-EDGED CORNER ELEMENTS</t>
  </si>
  <si>
    <t>HORIZONTAL</t>
  </si>
  <si>
    <t>Transversal</t>
  </si>
  <si>
    <t>sharp-edged</t>
  </si>
  <si>
    <t>corner element</t>
  </si>
  <si>
    <t>Double transversal</t>
  </si>
  <si>
    <t>Longitudinal</t>
  </si>
  <si>
    <t>VERTICAL</t>
  </si>
  <si>
    <t>curved corner</t>
  </si>
  <si>
    <t>Double longitudinal</t>
  </si>
  <si>
    <t>para mantener todas las validaciones y el formato condicional en la/s celda/s donde se peguen</t>
  </si>
  <si>
    <t>para mantener todas las validaciones y el formato condicional en la/s celda/s donde se peguen (ver instrucciones)</t>
  </si>
  <si>
    <t>Notas</t>
  </si>
  <si>
    <t>y  luego se estructuran usando las herramientas de "validación de datos" y "formato condicional" de Excel.</t>
  </si>
  <si>
    <t>Fuera de los límites, cambiar valor.</t>
  </si>
  <si>
    <t>Guía de usuario</t>
  </si>
  <si>
    <t>Valor calculado, no cambiar.</t>
  </si>
  <si>
    <t>Tipo de cobertura
(lado A)</t>
  </si>
  <si>
    <t>Tipo de cubrición 
(lado B)</t>
  </si>
  <si>
    <t>Valor incorrecto</t>
  </si>
  <si>
    <t>Espesor
(lado A) [mm]</t>
  </si>
  <si>
    <t>Espesor
(lado B) [mm]</t>
  </si>
  <si>
    <t>Los valores introducidos en las celdas se validan automáticamente con respecto a los límites de producción</t>
  </si>
  <si>
    <t>Los valores introducidos en las celdas se validan automáticamente con respecto a los límites de producción y luego se organizan.</t>
  </si>
  <si>
    <t>Dimensiones de la esquina</t>
  </si>
  <si>
    <t>Valor obligatorio.</t>
  </si>
  <si>
    <t>Color
(lado A)</t>
  </si>
  <si>
    <t>Color
(lado B)</t>
  </si>
  <si>
    <t>Introduzca T, A y B para verificar si las dimensiones de la esquina se encuentran dentro de los límites:</t>
  </si>
  <si>
    <t>Dentro de los límites, ver comentarios.</t>
  </si>
  <si>
    <t>No Pedido cliente:</t>
  </si>
  <si>
    <t>Cantidad
Q [pcs]</t>
  </si>
  <si>
    <t>Características del panel</t>
  </si>
  <si>
    <t>Tipo de perfil
(lado A)</t>
  </si>
  <si>
    <t>Tipo de perfil
(lado B)</t>
  </si>
  <si>
    <t>Ref. Proyecto:</t>
  </si>
  <si>
    <t>Chapa de acero en lado A (cara exterior)</t>
  </si>
  <si>
    <t>Chapa de acero en lado B (cara interior)</t>
  </si>
  <si>
    <t>No Lista de corte:</t>
  </si>
  <si>
    <t>No Pedido Trimo:</t>
  </si>
  <si>
    <t>Para copiar datos (dentro de una misma hoja o en otra distinta), es importante usar "Copiar" y "Pegar&gt; Valores"</t>
  </si>
  <si>
    <t>Introduzca valor</t>
  </si>
  <si>
    <t>Valor correcto</t>
  </si>
  <si>
    <t>Muro FTV HL  / panel de fachada</t>
  </si>
  <si>
    <t>FTV HL L esquina (transversal)</t>
  </si>
  <si>
    <t>Lista de corte de esquina en L de borde vivo Trimoterm FTV HL (transversal)</t>
  </si>
  <si>
    <t>Verificador de dimensiones para FTV HL Esquina, con canto recto, en forma de L (transversal)</t>
  </si>
  <si>
    <t>FTV HL U esquina (transversal)</t>
  </si>
  <si>
    <t>Verificador de dimensiones para FTV HL Esquina, con canto recto, en forma de U (transversal)</t>
  </si>
  <si>
    <t>FTV HL L esquina (longitudinal)_Cantos cortados</t>
  </si>
  <si>
    <t>Verificador de dimensiones para FTV HL Esquina, con canto recto, en forma de L (longitudinal)_Cantos cortados</t>
  </si>
  <si>
    <t>FTV HL L esquina (longitudinal)_Machihembrado</t>
  </si>
  <si>
    <t>Verificador de dimensiones para FTV HL L Esquina (longitudinal)_Machihembrado</t>
  </si>
  <si>
    <t>FTV HL esquina en L redondeada (longitudinal)</t>
  </si>
  <si>
    <t>Verificador de dimensiones para FTV HL  L Esquina redondeada (longitudinal)</t>
  </si>
  <si>
    <t>FTV HL esquina en U redondeada (longitudinal)</t>
  </si>
  <si>
    <t>Verificador de dimensiones para FTV HL U Esquina redondeada (longitudinal)</t>
  </si>
  <si>
    <t>Added sheet: "FTV L corner (longi)_Full"</t>
  </si>
  <si>
    <t>Perfil Liso (G)</t>
  </si>
  <si>
    <t>Perfil -  S (S)</t>
  </si>
  <si>
    <t>Perfil - V (V, V2)</t>
  </si>
  <si>
    <t>Perfil Micronervado (M)</t>
  </si>
  <si>
    <t>Perfil Micronervado (M, M3, M8)</t>
  </si>
  <si>
    <t>Perfil Micronervado (M2)</t>
  </si>
  <si>
    <t>Perfil - S (perforado)</t>
  </si>
  <si>
    <t>Perfil Micronervado (M3)</t>
  </si>
  <si>
    <t>Perfil Micronervado (M8)</t>
  </si>
  <si>
    <t>Perfil - V (V)</t>
  </si>
  <si>
    <t>Perfil - V (V2)</t>
  </si>
  <si>
    <t>Perfil Trapezoidal</t>
  </si>
  <si>
    <t>EJEMPLO DE NOMENCLATURA DE PANEL:</t>
  </si>
  <si>
    <t>Familia de panel</t>
  </si>
  <si>
    <t>Lado A</t>
  </si>
  <si>
    <t>Lado B</t>
  </si>
  <si>
    <t>(Cara Exterior)</t>
  </si>
  <si>
    <t>(Cara Interior)</t>
  </si>
  <si>
    <t>Ejemplo de nomenclatura de chapa de acero:</t>
  </si>
  <si>
    <t>exterior: 0,55 mm SP 25 µm ANTHRACITE</t>
  </si>
  <si>
    <t>- Lado A (cara exterior): espesor (0,55 mm) tipo de cobertura (SP 25 µm) color (ANTHRACITE)</t>
  </si>
  <si>
    <t>interior: 0,50 mm SP 25 µm GREY WHITE</t>
  </si>
  <si>
    <t>- Lado B (cara interior): espesor (0,50 mm) tipo de cobertura (SP 25 µm) color (GREY WHITE)</t>
  </si>
  <si>
    <t>Anchos de panel que no sean estándar pueden ser fabricados bajo una petición especial.</t>
  </si>
  <si>
    <t>La lógica seguida para el diseño de los paneles de esquina que se muestran, aparece en esta vista de planta con las cuatro esquinas de un edificio, identificando los lados.</t>
  </si>
  <si>
    <t>Compatibilidad con perfiles de chapa de acero:</t>
  </si>
  <si>
    <t>Trimoterm Technical Specification</t>
  </si>
  <si>
    <t>Trimoterm Façade System FTV Invisio</t>
  </si>
  <si>
    <t>Trimoterm Fireproof Panels Brochure</t>
  </si>
  <si>
    <t>Packaging transport and storage for Trimo products</t>
  </si>
  <si>
    <t>Horizontal Façade System Trimoterm FTV</t>
  </si>
  <si>
    <t>El propósito principal y exclusivo de este documento es proporcionar a diseñadores externos una tabla con listas de corte y sus restricciones asociadas. Trimo Group se reserva todos los derechos sobre la información y los detalles contenidos en este documento. Aunque se ha puesto el máximo cuidado profesional para garantizar que la información aquí incluida sea precisa, correcta, completa y veraz, Trimo, incluidas sus filiales, no asume ninguna responsabilidad ni obligación legal por posibles errores u omisiones, ni por información que pudiera resultar inexacta o engañosa. La información y los detalles contenidos en este documento están destinados únicamente a fines de carácter general. Su utilización se realiza por iniciativa y responsabilidad exclusiva del usuario, quien deberá asegurarse del cumplimiento de la normativa y legislación locales aplicables. En ningún caso Trimo será responsable de pérdidas o daños de cualquier tipo, incluidos, entre otros, daños indirectos o consecuenciales, así como pérdidas económicas o de beneficios derivadas del uso de este documento o relacionadas con el mismo. Queda terminantemente prohibida cualquier modificación de las fórmulas o del texto contenido en este documento. Toda la información emitida por Trimo Group está sujeta a un proceso de desarrollo y actualización continuos. Por ello, la información y los detalles incluidos en este documento corresponden al estado vigente en la fecha de su publicación. Es responsabilidad del usuario obtener directamente de Trimo la versión más actualizada cuando dicha información vaya a utilizarse en un proyecto específico. La última versión de este documento está disponible en  www.trimo-group.com. En caso de discrepancia entre versiones traducidas, prevalecerá la versión original publicada en inglés.</t>
  </si>
  <si>
    <t>El sistema de fijación oculta Trimoterm FTV HL ofrece una apariencia de fachada limpia sin fijaciones visibles. Los paneles Trimoterm con junta oculta están destinados principalmente a la instalación vertical, pero en determinadas condiciones también pueden utilizarse en instalaciones horizontales.</t>
  </si>
  <si>
    <t>Rango de longitud del panel hasta 14m.</t>
  </si>
  <si>
    <t>Los anchos estándar de panel son de 1000 y de 1200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</si>
</sst>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8"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20"/>
      <color theme="1"/>
      <name val="Aptos"/>
      <family val="2"/>
    </font>
    <font>
      <i/>
      <sz val="9"/>
      <color theme="1" tint="0.499984740745262"/>
      <name val="Arial"/>
      <family val="2"/>
      <charset val="238"/>
      <scheme val="minor"/>
    </font>
    <font>
      <b/>
      <sz val="12"/>
      <color theme="1"/>
      <name val="Aptos"/>
      <family val="2"/>
    </font>
    <font>
      <i/>
      <sz val="11"/>
      <color theme="1" tint="0.499984740745262"/>
      <name val="Arial"/>
      <family val="2"/>
      <charset val="238"/>
      <scheme val="minor"/>
    </font>
    <font>
      <sz val="11"/>
      <color theme="1"/>
      <name val="Aptos"/>
      <family val="2"/>
    </font>
    <font>
      <sz val="9"/>
      <color theme="1" tint="0.499984740745262"/>
      <name val="Arial"/>
      <family val="2"/>
      <charset val="238"/>
      <scheme val="minor"/>
    </font>
    <font>
      <sz val="8"/>
      <color theme="1" tint="0.499984740745262"/>
      <name val="Arial"/>
      <family val="2"/>
      <charset val="238"/>
      <scheme val="minor"/>
    </font>
    <font>
      <sz val="11"/>
      <color theme="1"/>
      <name val="Aptos Light"/>
      <family val="2"/>
    </font>
    <font>
      <b/>
      <sz val="12"/>
      <color theme="1" tint="4.9989318521683403E-2"/>
      <name val="Aptos"/>
      <family val="2"/>
    </font>
    <font>
      <i/>
      <sz val="11"/>
      <color theme="1"/>
      <name val="Arial"/>
      <family val="2"/>
      <charset val="238"/>
      <scheme val="minor"/>
    </font>
    <font>
      <b/>
      <sz val="9"/>
      <color theme="1" tint="0.249977111117893"/>
      <name val="Arial"/>
      <family val="2"/>
      <charset val="238"/>
      <scheme val="minor"/>
    </font>
    <font>
      <sz val="11"/>
      <color theme="1" tint="0.249977111117893"/>
      <name val="Arial"/>
      <family val="2"/>
      <charset val="238"/>
      <scheme val="minor"/>
    </font>
    <font>
      <sz val="10"/>
      <color theme="1" tint="0.249977111117893"/>
      <name val="Arial"/>
      <family val="2"/>
      <charset val="238"/>
      <scheme val="minor"/>
    </font>
    <font>
      <b/>
      <sz val="10"/>
      <color theme="1" tint="0.249977111117893"/>
      <name val="Arial"/>
      <family val="2"/>
      <charset val="238"/>
      <scheme val="minor"/>
    </font>
    <font>
      <sz val="9"/>
      <color theme="1" tint="0.249977111117893"/>
      <name val="Arial"/>
      <family val="2"/>
      <charset val="238"/>
      <scheme val="minor"/>
    </font>
    <font>
      <b/>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
      <sz val="16"/>
      <color theme="1" tint="0.249977111117893"/>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D1D2D4"/>
        <bgColor indexed="64"/>
      </patternFill>
    </fill>
    <fill>
      <patternFill patternType="solid">
        <fgColor rgb="FFE6E7E9"/>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5">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cellStyleXfs>
  <cellXfs count="139">
    <xf numFmtId="0" fontId="0" fillId="0" borderId="0" xfId="0"/>
    <xf numFmtId="0" fontId="2" fillId="0" borderId="0" xfId="0" applyFont="1"/>
    <xf numFmtId="0" fontId="7"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2" fillId="0" borderId="1" xfId="0" applyFont="1" applyBorder="1" applyProtection="1">
      <protection locked="0"/>
    </xf>
    <xf numFmtId="0" fontId="19" fillId="0" borderId="0" xfId="0" applyFont="1"/>
    <xf numFmtId="49" fontId="20" fillId="0" borderId="0" xfId="0" applyNumberFormat="1" applyFont="1" applyAlignment="1">
      <alignment horizontal="right" vertical="top"/>
    </xf>
    <xf numFmtId="0" fontId="21" fillId="0" borderId="0" xfId="0" applyFont="1"/>
    <xf numFmtId="0" fontId="22" fillId="0" borderId="0" xfId="0" applyFont="1"/>
    <xf numFmtId="0" fontId="23" fillId="0" borderId="0" xfId="0" applyFont="1"/>
    <xf numFmtId="0" fontId="23" fillId="0" borderId="0" xfId="0" applyFont="1" applyAlignment="1">
      <alignment horizontal="center"/>
    </xf>
    <xf numFmtId="14" fontId="23" fillId="0" borderId="0" xfId="0" applyNumberFormat="1" applyFont="1" applyAlignment="1">
      <alignment horizontal="center"/>
    </xf>
    <xf numFmtId="0" fontId="23" fillId="0" borderId="0" xfId="0" quotePrefix="1" applyFont="1"/>
    <xf numFmtId="0" fontId="20" fillId="0" borderId="0" xfId="0" applyFont="1" applyAlignment="1">
      <alignment horizontal="left" vertical="top"/>
    </xf>
    <xf numFmtId="0" fontId="24" fillId="0" borderId="0" xfId="0" applyFont="1"/>
    <xf numFmtId="0" fontId="25" fillId="0" borderId="0" xfId="0" applyFont="1" applyAlignment="1">
      <alignment vertical="top"/>
    </xf>
    <xf numFmtId="0" fontId="26" fillId="4" borderId="3" xfId="0" applyFont="1" applyFill="1" applyBorder="1" applyProtection="1">
      <protection hidden="1"/>
    </xf>
    <xf numFmtId="0" fontId="26" fillId="4" borderId="4" xfId="0" applyFont="1" applyFill="1" applyBorder="1" applyProtection="1">
      <protection hidden="1"/>
    </xf>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22" fillId="6" borderId="1" xfId="0" applyFont="1" applyFill="1" applyBorder="1" applyAlignment="1" applyProtection="1">
      <alignment wrapText="1"/>
      <protection hidden="1"/>
    </xf>
    <xf numFmtId="0" fontId="0" fillId="0" borderId="0" xfId="0" applyProtection="1">
      <protection hidden="1"/>
    </xf>
    <xf numFmtId="0" fontId="2" fillId="0" borderId="0" xfId="0" applyFont="1" applyProtection="1">
      <protection hidden="1"/>
    </xf>
    <xf numFmtId="0" fontId="27" fillId="0" borderId="0" xfId="0" applyFont="1" applyProtection="1">
      <protection hidden="1"/>
    </xf>
    <xf numFmtId="0" fontId="7" fillId="0" borderId="0" xfId="0" applyFont="1" applyProtection="1">
      <protection hidden="1"/>
    </xf>
    <xf numFmtId="0" fontId="19" fillId="0" borderId="0" xfId="0" applyFont="1" applyProtection="1">
      <protection hidden="1"/>
    </xf>
    <xf numFmtId="49" fontId="20" fillId="0" borderId="0" xfId="0" applyNumberFormat="1" applyFont="1" applyAlignment="1" applyProtection="1">
      <alignment horizontal="right" vertical="top"/>
      <protection hidden="1"/>
    </xf>
    <xf numFmtId="0" fontId="20" fillId="0" borderId="0" xfId="0" applyFont="1" applyAlignment="1" applyProtection="1">
      <alignment horizontal="left" vertical="top"/>
      <protection hidden="1"/>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13" xfId="0" applyFill="1" applyBorder="1" applyAlignment="1" applyProtection="1">
      <alignment horizontal="right"/>
      <protection locked="0"/>
    </xf>
    <xf numFmtId="0" fontId="0" fillId="0" borderId="0" xfId="0" applyProtection="1">
      <protection locked="0"/>
    </xf>
    <xf numFmtId="0" fontId="2" fillId="0" borderId="0" xfId="0" applyFont="1" applyProtection="1">
      <protection locked="0"/>
    </xf>
    <xf numFmtId="0" fontId="7" fillId="0" borderId="0" xfId="0" applyFont="1" applyProtection="1">
      <protection locked="0"/>
    </xf>
    <xf numFmtId="0" fontId="0" fillId="0" borderId="1" xfId="0" applyBorder="1" applyProtection="1">
      <protection locked="0"/>
    </xf>
    <xf numFmtId="0" fontId="26" fillId="4" borderId="3" xfId="0" applyFont="1" applyFill="1" applyBorder="1" applyProtection="1">
      <protection locked="0"/>
    </xf>
    <xf numFmtId="0" fontId="14"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0" fontId="18" fillId="0" borderId="0" xfId="0" applyFon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2" fillId="0" borderId="0" xfId="0" applyFont="1" applyProtection="1">
      <protection locked="0"/>
    </xf>
    <xf numFmtId="0" fontId="11" fillId="0" borderId="0" xfId="0" applyFont="1" applyAlignment="1" applyProtection="1">
      <alignment horizontal="center"/>
      <protection locked="0"/>
    </xf>
    <xf numFmtId="0" fontId="0" fillId="0" borderId="1" xfId="0" applyBorder="1" applyProtection="1">
      <protection hidden="1"/>
    </xf>
    <xf numFmtId="0" fontId="0" fillId="4" borderId="4" xfId="0" applyFill="1" applyBorder="1" applyProtection="1">
      <protection hidden="1"/>
    </xf>
    <xf numFmtId="0" fontId="2" fillId="3" borderId="6" xfId="0" applyFont="1" applyFill="1" applyBorder="1" applyAlignment="1" applyProtection="1">
      <alignment vertical="center" wrapText="1"/>
      <protection hidden="1"/>
    </xf>
    <xf numFmtId="0" fontId="2" fillId="3" borderId="2" xfId="0" applyFont="1" applyFill="1" applyBorder="1" applyAlignment="1" applyProtection="1">
      <alignment vertical="center" wrapText="1"/>
      <protection hidden="1"/>
    </xf>
    <xf numFmtId="0" fontId="2" fillId="3" borderId="7" xfId="0" applyFont="1" applyFill="1" applyBorder="1" applyAlignment="1" applyProtection="1">
      <alignment vertical="center" wrapText="1"/>
      <protection hidden="1"/>
    </xf>
    <xf numFmtId="0" fontId="0" fillId="7" borderId="1" xfId="0" applyFill="1" applyBorder="1" applyProtection="1">
      <protection locked="0"/>
    </xf>
    <xf numFmtId="0" fontId="24" fillId="0" borderId="0" xfId="0" applyFont="1" applyProtection="1">
      <protection locked="0"/>
    </xf>
    <xf numFmtId="0" fontId="20" fillId="6" borderId="0" xfId="0" quotePrefix="1" applyFont="1" applyFill="1" applyAlignment="1" applyProtection="1">
      <alignment horizontal="right"/>
      <protection hidden="1"/>
    </xf>
    <xf numFmtId="0" fontId="28" fillId="6" borderId="0" xfId="0" applyFont="1" applyFill="1" applyProtection="1">
      <protection hidden="1"/>
    </xf>
    <xf numFmtId="0" fontId="0" fillId="6" borderId="0" xfId="0" applyFill="1" applyAlignment="1" applyProtection="1">
      <alignment horizontal="center"/>
      <protection hidden="1"/>
    </xf>
    <xf numFmtId="0" fontId="0" fillId="6" borderId="0" xfId="0" applyFill="1" applyProtection="1">
      <protection hidden="1"/>
    </xf>
    <xf numFmtId="0" fontId="3" fillId="6" borderId="0" xfId="0" applyFont="1" applyFill="1" applyProtection="1">
      <protection hidden="1"/>
    </xf>
    <xf numFmtId="16" fontId="23" fillId="0" borderId="0" xfId="0" quotePrefix="1" applyNumberFormat="1" applyFont="1"/>
    <xf numFmtId="0" fontId="29" fillId="8" borderId="14" xfId="0" applyFont="1" applyFill="1" applyBorder="1" applyAlignment="1">
      <alignment horizontal="left" vertical="center"/>
    </xf>
    <xf numFmtId="0" fontId="24" fillId="9" borderId="14" xfId="0" applyFont="1" applyFill="1" applyBorder="1" applyAlignment="1">
      <alignment vertical="center"/>
    </xf>
    <xf numFmtId="0" fontId="23" fillId="0" borderId="0" xfId="0" quotePrefix="1" applyFont="1" applyAlignment="1">
      <alignment vertical="top"/>
    </xf>
    <xf numFmtId="14" fontId="23" fillId="0" borderId="0" xfId="0" applyNumberFormat="1" applyFont="1" applyAlignment="1">
      <alignment horizontal="center" vertical="top"/>
    </xf>
    <xf numFmtId="0" fontId="23" fillId="0" borderId="0" xfId="0" applyFont="1" applyAlignment="1">
      <alignment vertical="top" wrapText="1"/>
    </xf>
    <xf numFmtId="0" fontId="0" fillId="0" borderId="13" xfId="0" applyBorder="1" applyProtection="1">
      <protection locked="0"/>
    </xf>
    <xf numFmtId="0" fontId="22" fillId="6" borderId="1" xfId="0" applyFont="1" applyFill="1" applyBorder="1" applyAlignment="1" applyProtection="1">
      <alignment horizontal="center" wrapText="1"/>
      <protection hidden="1"/>
    </xf>
    <xf numFmtId="0" fontId="0" fillId="7" borderId="2" xfId="0" applyFill="1" applyBorder="1" applyAlignment="1" applyProtection="1">
      <alignment horizontal="center"/>
      <protection locked="0"/>
    </xf>
    <xf numFmtId="0" fontId="2" fillId="3" borderId="15" xfId="0" applyFont="1" applyFill="1" applyBorder="1" applyAlignment="1" applyProtection="1">
      <alignment vertical="center" wrapText="1"/>
      <protection hidden="1"/>
    </xf>
    <xf numFmtId="0" fontId="0" fillId="10" borderId="2" xfId="0" applyFill="1" applyBorder="1" applyAlignment="1" applyProtection="1">
      <alignment horizontal="center"/>
      <protection locked="0"/>
    </xf>
    <xf numFmtId="0" fontId="30" fillId="0" borderId="0" xfId="0" applyFont="1" applyProtection="1">
      <protection locked="0"/>
    </xf>
    <xf numFmtId="0" fontId="31" fillId="0" borderId="0" xfId="0" applyFont="1" applyProtection="1">
      <protection locked="0"/>
    </xf>
    <xf numFmtId="0" fontId="31" fillId="0" borderId="0" xfId="0" quotePrefix="1" applyFont="1" applyProtection="1">
      <protection locked="0"/>
    </xf>
    <xf numFmtId="0" fontId="32" fillId="0" borderId="0" xfId="0" applyFont="1" applyAlignment="1" applyProtection="1">
      <alignment horizontal="center"/>
      <protection locked="0"/>
    </xf>
    <xf numFmtId="0" fontId="30" fillId="0" borderId="0" xfId="0" applyFont="1" applyAlignment="1" applyProtection="1">
      <alignment horizontal="center"/>
      <protection locked="0"/>
    </xf>
    <xf numFmtId="0" fontId="31" fillId="0" borderId="0" xfId="0" applyFont="1" applyAlignment="1" applyProtection="1">
      <alignment horizontal="center" vertical="top"/>
      <protection locked="0"/>
    </xf>
    <xf numFmtId="0" fontId="31" fillId="0" borderId="0" xfId="0" applyFont="1" applyAlignment="1" applyProtection="1">
      <alignment horizontal="center" vertical="top" wrapText="1"/>
      <protection locked="0"/>
    </xf>
    <xf numFmtId="0" fontId="31" fillId="0" borderId="0" xfId="0" applyFont="1" applyAlignment="1" applyProtection="1">
      <alignment vertical="top" wrapText="1"/>
      <protection locked="0"/>
    </xf>
    <xf numFmtId="0" fontId="31" fillId="0" borderId="0" xfId="0" applyFont="1"/>
    <xf numFmtId="0" fontId="34" fillId="0" borderId="0" xfId="0" applyFont="1"/>
    <xf numFmtId="0" fontId="32" fillId="11" borderId="16" xfId="0" applyFont="1" applyFill="1" applyBorder="1"/>
    <xf numFmtId="0" fontId="34" fillId="11" borderId="16" xfId="0" applyFont="1" applyFill="1" applyBorder="1"/>
    <xf numFmtId="0" fontId="30" fillId="0" borderId="17" xfId="0" applyFont="1" applyBorder="1" applyAlignment="1">
      <alignment horizontal="center"/>
    </xf>
    <xf numFmtId="0" fontId="31" fillId="11" borderId="18" xfId="0" applyFont="1" applyFill="1" applyBorder="1"/>
    <xf numFmtId="0" fontId="30" fillId="11" borderId="18" xfId="0" applyFont="1" applyFill="1" applyBorder="1"/>
    <xf numFmtId="0" fontId="35" fillId="0" borderId="17" xfId="0" applyFont="1" applyBorder="1" applyAlignment="1">
      <alignment horizontal="center"/>
    </xf>
    <xf numFmtId="0" fontId="0" fillId="11" borderId="18" xfId="0" applyFill="1" applyBorder="1"/>
    <xf numFmtId="0" fontId="35" fillId="0" borderId="17" xfId="0" applyFont="1" applyBorder="1"/>
    <xf numFmtId="0" fontId="0" fillId="11" borderId="19" xfId="0" applyFill="1" applyBorder="1"/>
    <xf numFmtId="0" fontId="29" fillId="8" borderId="0" xfId="0" applyFont="1" applyFill="1" applyAlignment="1">
      <alignment horizontal="center" vertical="center"/>
    </xf>
    <xf numFmtId="0" fontId="24" fillId="9" borderId="0" xfId="0" applyFont="1" applyFill="1" applyAlignment="1">
      <alignment vertical="center"/>
    </xf>
    <xf numFmtId="0" fontId="36" fillId="9" borderId="0" xfId="0" applyFont="1" applyFill="1" applyAlignment="1">
      <alignment vertical="center"/>
    </xf>
    <xf numFmtId="0" fontId="37" fillId="0" borderId="0" xfId="0" applyFont="1" applyProtection="1">
      <protection locked="0"/>
    </xf>
    <xf numFmtId="0" fontId="34" fillId="0" borderId="0" xfId="0" applyFont="1" applyProtection="1">
      <protection locked="0"/>
    </xf>
    <xf numFmtId="0" fontId="14" fillId="0" borderId="0" xfId="0" applyFont="1" applyAlignment="1">
      <alignment vertical="top" wrapText="1"/>
    </xf>
    <xf numFmtId="0" fontId="14" fillId="0" borderId="0" xfId="0" applyFont="1" applyAlignment="1" applyProtection="1">
      <alignment horizontal="left" vertical="top" wrapText="1"/>
      <protection locked="0"/>
    </xf>
    <xf numFmtId="0" fontId="22" fillId="6" borderId="3" xfId="0" applyFont="1" applyFill="1" applyBorder="1" applyProtection="1">
      <protection hidden="1"/>
    </xf>
    <xf numFmtId="0" fontId="22" fillId="6" borderId="5" xfId="0" applyFont="1" applyFill="1" applyBorder="1" applyProtection="1">
      <protection hidden="1"/>
    </xf>
    <xf numFmtId="0" fontId="22" fillId="6" borderId="4" xfId="0" applyFont="1" applyFill="1" applyBorder="1" applyProtection="1">
      <protection hidden="1"/>
    </xf>
    <xf numFmtId="0" fontId="22" fillId="6" borderId="1" xfId="0" applyFont="1" applyFill="1" applyBorder="1" applyProtection="1">
      <protection hidden="1"/>
    </xf>
    <xf numFmtId="0" fontId="33" fillId="0" borderId="0" xfId="0" applyFont="1" applyAlignment="1" applyProtection="1">
      <alignment horizontal="left" vertical="top" wrapText="1"/>
      <protection locked="0"/>
    </xf>
    <xf numFmtId="0" fontId="31" fillId="0" borderId="0" xfId="0" applyFont="1" applyAlignment="1" applyProtection="1">
      <alignment horizontal="center" vertical="top" wrapText="1"/>
      <protection locked="0"/>
    </xf>
  </cellXfs>
  <cellStyles count="5">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s>
  <dxfs count="575">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rgb="FF000000"/>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s>
  <tableStyles count="0" defaultTableStyle="TableStyleMedium2" defaultPivotStyle="PivotStyleLight16"/>
  <colors>
    <mruColors>
      <color rgb="FFFFC7CE"/>
      <color rgb="FF0563C1"/>
      <color rgb="FFFFCCCC"/>
      <color rgb="FF99CCFF"/>
      <color rgb="FFCCFFFF"/>
      <color rgb="FFCCECFF"/>
      <color rgb="FF0000FF"/>
      <color rgb="FF990000"/>
      <color rgb="FF9C000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esq. canto rec (tran)'!$C$65</c:f>
              <c:numCache>
                <c:formatCode>General</c:formatCode>
                <c:ptCount val="1"/>
                <c:pt idx="0">
                  <c:v>1000</c:v>
                </c:pt>
              </c:numCache>
            </c:numRef>
          </c:xVal>
          <c:yVal>
            <c:numRef>
              <c:f>'FTV HL L esq. canto rec (tran)'!$D$65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esq. canto rec (tran)'!$C$69:$C$74</c:f>
              <c:numCache>
                <c:formatCode>General</c:formatCode>
                <c:ptCount val="6"/>
                <c:pt idx="0">
                  <c:v>300</c:v>
                </c:pt>
                <c:pt idx="1">
                  <c:v>300</c:v>
                </c:pt>
                <c:pt idx="2">
                  <c:v>1000</c:v>
                </c:pt>
                <c:pt idx="3">
                  <c:v>2000</c:v>
                </c:pt>
                <c:pt idx="4">
                  <c:v>2000</c:v>
                </c:pt>
                <c:pt idx="5">
                  <c:v>300</c:v>
                </c:pt>
              </c:numCache>
            </c:numRef>
          </c:xVal>
          <c:yVal>
            <c:numRef>
              <c:f>'FTV HL L esq. canto rec (tran)'!$D$69:$D$74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U esq. canto rec (tran)'!$C$64:$E$64</c:f>
              <c:strCache>
                <c:ptCount val="3"/>
                <c:pt idx="0">
                  <c:v>A [mm]</c:v>
                </c:pt>
                <c:pt idx="1">
                  <c:v>B [mm]</c:v>
                </c:pt>
                <c:pt idx="2">
                  <c:v>C [mm]</c:v>
                </c:pt>
              </c:strCache>
            </c:strRef>
          </c:cat>
          <c:val>
            <c:numRef>
              <c:f>'FTV HL U esq. canto rec (tran)'!$C$66:$E$66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U esq. canto rec (tran)'!$C$64:$E$64</c:f>
              <c:strCache>
                <c:ptCount val="3"/>
                <c:pt idx="0">
                  <c:v>A [mm]</c:v>
                </c:pt>
                <c:pt idx="1">
                  <c:v>B [mm]</c:v>
                </c:pt>
                <c:pt idx="2">
                  <c:v>C [mm]</c:v>
                </c:pt>
              </c:strCache>
            </c:strRef>
          </c:cat>
          <c:val>
            <c:numRef>
              <c:f>'FTV HL U esq. canto rec (tran)'!$C$65:$E$65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U esq. canto rec (tran)'!$C$64:$E$64</c:f>
              <c:strCache>
                <c:ptCount val="3"/>
                <c:pt idx="0">
                  <c:v>A [mm]</c:v>
                </c:pt>
                <c:pt idx="1">
                  <c:v>B [mm]</c:v>
                </c:pt>
                <c:pt idx="2">
                  <c:v>C [mm]</c:v>
                </c:pt>
              </c:strCache>
            </c:strRef>
          </c:cat>
          <c:val>
            <c:numRef>
              <c:f>'FTV HL U esq. canto rec (tran)'!$C$67:$E$67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esq. (longi)_Canto cor'!$C$65</c:f>
              <c:numCache>
                <c:formatCode>General</c:formatCode>
                <c:ptCount val="1"/>
                <c:pt idx="0">
                  <c:v>400</c:v>
                </c:pt>
              </c:numCache>
            </c:numRef>
          </c:xVal>
          <c:yVal>
            <c:numRef>
              <c:f>'FTV HL L esq. (longi)_Canto cor'!$D$65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esq. (longi)_Canto cor'!$C$69:$C$72</c:f>
              <c:numCache>
                <c:formatCode>General</c:formatCode>
                <c:ptCount val="4"/>
                <c:pt idx="0">
                  <c:v>300</c:v>
                </c:pt>
                <c:pt idx="1">
                  <c:v>300</c:v>
                </c:pt>
                <c:pt idx="2">
                  <c:v>640</c:v>
                </c:pt>
                <c:pt idx="3">
                  <c:v>300</c:v>
                </c:pt>
              </c:numCache>
            </c:numRef>
          </c:xVal>
          <c:yVal>
            <c:numRef>
              <c:f>'FTV HL L esq. (longi)_Canto cor'!$D$69:$D$72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CDE-44AC-A323-F286340B0140}"/>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CDE-44AC-A323-F286340B0140}"/>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esq. (longi)_Machihemb'!$C$65</c:f>
              <c:numCache>
                <c:formatCode>General</c:formatCode>
                <c:ptCount val="1"/>
                <c:pt idx="0">
                  <c:v>400</c:v>
                </c:pt>
              </c:numCache>
            </c:numRef>
          </c:xVal>
          <c:yVal>
            <c:numRef>
              <c:f>'FTV HL L esq. (longi)_Machihemb'!$D$65</c:f>
              <c:numCache>
                <c:formatCode>General</c:formatCode>
                <c:ptCount val="1"/>
                <c:pt idx="0">
                  <c:v>600</c:v>
                </c:pt>
              </c:numCache>
            </c:numRef>
          </c:yVal>
          <c:smooth val="0"/>
          <c:extLst>
            <c:ext xmlns:c16="http://schemas.microsoft.com/office/drawing/2014/chart" uri="{C3380CC4-5D6E-409C-BE32-E72D297353CC}">
              <c16:uniqueId val="{00000002-5CDE-44AC-A323-F286340B0140}"/>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esq. (longi)_Machihemb'!$C$69:$C$72</c:f>
              <c:numCache>
                <c:formatCode>General</c:formatCode>
                <c:ptCount val="4"/>
                <c:pt idx="1">
                  <c:v>300</c:v>
                </c:pt>
                <c:pt idx="2">
                  <c:v>700</c:v>
                </c:pt>
              </c:numCache>
            </c:numRef>
          </c:xVal>
          <c:yVal>
            <c:numRef>
              <c:f>'FTV HL L esq. (longi)_Machihemb'!$D$69:$D$72</c:f>
              <c:numCache>
                <c:formatCode>General</c:formatCode>
                <c:ptCount val="4"/>
                <c:pt idx="1">
                  <c:v>700</c:v>
                </c:pt>
                <c:pt idx="2">
                  <c:v>300</c:v>
                </c:pt>
              </c:numCache>
            </c:numRef>
          </c:yVal>
          <c:smooth val="0"/>
          <c:extLst>
            <c:ext xmlns:c16="http://schemas.microsoft.com/office/drawing/2014/chart" uri="{C3380CC4-5D6E-409C-BE32-E72D297353CC}">
              <c16:uniqueId val="{00000003-5CDE-44AC-A323-F286340B0140}"/>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esq. redondeada (long)'!$C$66</c:f>
              <c:numCache>
                <c:formatCode>General</c:formatCode>
                <c:ptCount val="1"/>
                <c:pt idx="0">
                  <c:v>400</c:v>
                </c:pt>
              </c:numCache>
            </c:numRef>
          </c:xVal>
          <c:yVal>
            <c:numRef>
              <c:f>'FTV HL L esq. redondeada (long)'!$D$66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esq. redondeada (long)'!$C$70:$C$73</c:f>
              <c:numCache>
                <c:formatCode>General</c:formatCode>
                <c:ptCount val="4"/>
                <c:pt idx="0">
                  <c:v>300</c:v>
                </c:pt>
                <c:pt idx="1">
                  <c:v>300</c:v>
                </c:pt>
                <c:pt idx="2">
                  <c:v>640</c:v>
                </c:pt>
                <c:pt idx="3">
                  <c:v>300</c:v>
                </c:pt>
              </c:numCache>
            </c:numRef>
          </c:xVal>
          <c:yVal>
            <c:numRef>
              <c:f>'FTV HL L esq. redondeada (long)'!$D$70:$D$73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U esq. redondeada (long)'!$C$64:$E$64</c:f>
              <c:strCache>
                <c:ptCount val="3"/>
                <c:pt idx="0">
                  <c:v>A [mm]</c:v>
                </c:pt>
                <c:pt idx="1">
                  <c:v>B [mm]</c:v>
                </c:pt>
                <c:pt idx="2">
                  <c:v>C [mm]</c:v>
                </c:pt>
              </c:strCache>
            </c:strRef>
          </c:cat>
          <c:val>
            <c:numRef>
              <c:f>'FTV HL U esq. redondeada (long)'!$C$66:$E$66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U esq. redondeada (long)'!$C$64:$E$64</c:f>
              <c:strCache>
                <c:ptCount val="3"/>
                <c:pt idx="0">
                  <c:v>A [mm]</c:v>
                </c:pt>
                <c:pt idx="1">
                  <c:v>B [mm]</c:v>
                </c:pt>
                <c:pt idx="2">
                  <c:v>C [mm]</c:v>
                </c:pt>
              </c:strCache>
            </c:strRef>
          </c:cat>
          <c:val>
            <c:numRef>
              <c:f>'FTV HL U esq. redondeada (long)'!$C$65:$E$65</c:f>
              <c:numCache>
                <c:formatCode>General</c:formatCode>
                <c:ptCount val="3"/>
                <c:pt idx="0">
                  <c:v>250</c:v>
                </c:pt>
                <c:pt idx="1">
                  <c:v>500</c:v>
                </c:pt>
                <c:pt idx="2">
                  <c:v>250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U esq. redondeada (long)'!$C$64:$E$64</c:f>
              <c:strCache>
                <c:ptCount val="3"/>
                <c:pt idx="0">
                  <c:v>A [mm]</c:v>
                </c:pt>
                <c:pt idx="1">
                  <c:v>B [mm]</c:v>
                </c:pt>
                <c:pt idx="2">
                  <c:v>C [mm]</c:v>
                </c:pt>
              </c:strCache>
            </c:strRef>
          </c:cat>
          <c:val>
            <c:numRef>
              <c:f>'FTV HL U esq. redondeada (long)'!$C$67:$E$67</c:f>
              <c:numCache>
                <c:formatCode>General</c:formatCode>
                <c:ptCount val="3"/>
                <c:pt idx="0">
                  <c:v>290</c:v>
                </c:pt>
                <c:pt idx="1">
                  <c:v>540</c:v>
                </c:pt>
                <c:pt idx="2">
                  <c:v>290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gif"/><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emf"/><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emf"/><Relationship Id="rId2" Type="http://schemas.openxmlformats.org/officeDocument/2006/relationships/image" Target="../media/image19.png"/><Relationship Id="rId1" Type="http://schemas.openxmlformats.org/officeDocument/2006/relationships/chart" Target="../charts/chart1.xml"/><Relationship Id="rId6" Type="http://schemas.openxmlformats.org/officeDocument/2006/relationships/image" Target="../media/image23.jpe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emf"/><Relationship Id="rId2" Type="http://schemas.openxmlformats.org/officeDocument/2006/relationships/image" Target="../media/image19.png"/><Relationship Id="rId1" Type="http://schemas.openxmlformats.org/officeDocument/2006/relationships/chart" Target="../charts/chart2.xml"/><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5.emf"/><Relationship Id="rId2" Type="http://schemas.openxmlformats.org/officeDocument/2006/relationships/image" Target="../media/image19.png"/><Relationship Id="rId1" Type="http://schemas.openxmlformats.org/officeDocument/2006/relationships/chart" Target="../charts/chart3.xml"/><Relationship Id="rId6" Type="http://schemas.openxmlformats.org/officeDocument/2006/relationships/image" Target="../media/image29.jpeg"/><Relationship Id="rId5" Type="http://schemas.openxmlformats.org/officeDocument/2006/relationships/image" Target="../media/image34.png"/><Relationship Id="rId4"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8.emf"/><Relationship Id="rId2" Type="http://schemas.openxmlformats.org/officeDocument/2006/relationships/image" Target="../media/image19.png"/><Relationship Id="rId1" Type="http://schemas.openxmlformats.org/officeDocument/2006/relationships/chart" Target="../charts/chart4.xml"/><Relationship Id="rId6" Type="http://schemas.openxmlformats.org/officeDocument/2006/relationships/image" Target="../media/image29.jpeg"/><Relationship Id="rId5" Type="http://schemas.openxmlformats.org/officeDocument/2006/relationships/image" Target="../media/image37.png"/><Relationship Id="rId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40.png"/><Relationship Id="rId7" Type="http://schemas.openxmlformats.org/officeDocument/2006/relationships/image" Target="../media/image43.emf"/><Relationship Id="rId12" Type="http://schemas.openxmlformats.org/officeDocument/2006/relationships/image" Target="../media/image48.emf"/><Relationship Id="rId2" Type="http://schemas.openxmlformats.org/officeDocument/2006/relationships/image" Target="../media/image19.png"/><Relationship Id="rId1" Type="http://schemas.openxmlformats.org/officeDocument/2006/relationships/chart" Target="../charts/chart5.xml"/><Relationship Id="rId6" Type="http://schemas.openxmlformats.org/officeDocument/2006/relationships/image" Target="../media/image29.jpeg"/><Relationship Id="rId11" Type="http://schemas.openxmlformats.org/officeDocument/2006/relationships/image" Target="../media/image47.emf"/><Relationship Id="rId5" Type="http://schemas.openxmlformats.org/officeDocument/2006/relationships/image" Target="../media/image42.png"/><Relationship Id="rId10" Type="http://schemas.openxmlformats.org/officeDocument/2006/relationships/image" Target="../media/image46.emf"/><Relationship Id="rId4" Type="http://schemas.openxmlformats.org/officeDocument/2006/relationships/image" Target="../media/image41.png"/><Relationship Id="rId9" Type="http://schemas.openxmlformats.org/officeDocument/2006/relationships/image" Target="../media/image45.emf"/></Relationships>
</file>

<file path=xl/drawings/_rels/drawing8.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26.png"/><Relationship Id="rId7" Type="http://schemas.openxmlformats.org/officeDocument/2006/relationships/image" Target="../media/image56.emf"/><Relationship Id="rId12" Type="http://schemas.openxmlformats.org/officeDocument/2006/relationships/image" Target="../media/image58.emf"/><Relationship Id="rId2" Type="http://schemas.openxmlformats.org/officeDocument/2006/relationships/image" Target="../media/image19.png"/><Relationship Id="rId1" Type="http://schemas.openxmlformats.org/officeDocument/2006/relationships/chart" Target="../charts/chart6.xml"/><Relationship Id="rId6" Type="http://schemas.openxmlformats.org/officeDocument/2006/relationships/image" Target="../media/image29.jpeg"/><Relationship Id="rId11" Type="http://schemas.openxmlformats.org/officeDocument/2006/relationships/image" Target="../media/image57.emf"/><Relationship Id="rId5" Type="http://schemas.openxmlformats.org/officeDocument/2006/relationships/image" Target="../media/image55.png"/><Relationship Id="rId10" Type="http://schemas.openxmlformats.org/officeDocument/2006/relationships/image" Target="../media/image46.emf"/><Relationship Id="rId4" Type="http://schemas.openxmlformats.org/officeDocument/2006/relationships/image" Target="../media/image54.png"/><Relationship Id="rId9" Type="http://schemas.openxmlformats.org/officeDocument/2006/relationships/image" Target="../media/image4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0.emf"/><Relationship Id="rId1" Type="http://schemas.openxmlformats.org/officeDocument/2006/relationships/image" Target="../media/image49.emf"/><Relationship Id="rId5" Type="http://schemas.openxmlformats.org/officeDocument/2006/relationships/image" Target="../media/image53.emf"/><Relationship Id="rId4" Type="http://schemas.openxmlformats.org/officeDocument/2006/relationships/image" Target="../media/image52.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0.emf"/><Relationship Id="rId1" Type="http://schemas.openxmlformats.org/officeDocument/2006/relationships/image" Target="../media/image59.emf"/><Relationship Id="rId5" Type="http://schemas.openxmlformats.org/officeDocument/2006/relationships/image" Target="../media/image61.emf"/><Relationship Id="rId4" Type="http://schemas.openxmlformats.org/officeDocument/2006/relationships/image" Target="../media/image6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320040</xdr:colOff>
      <xdr:row>3</xdr:row>
      <xdr:rowOff>94669</xdr:rowOff>
    </xdr:to>
    <xdr:pic>
      <xdr:nvPicPr>
        <xdr:cNvPr id="9" name="Picture 8">
          <a:extLst>
            <a:ext uri="{FF2B5EF4-FFF2-40B4-BE49-F238E27FC236}">
              <a16:creationId xmlns:a16="http://schemas.microsoft.com/office/drawing/2014/main" id="{8F06B4F0-06D5-4637-801E-F397DFCB97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97</xdr:row>
      <xdr:rowOff>152400</xdr:rowOff>
    </xdr:from>
    <xdr:to>
      <xdr:col>14</xdr:col>
      <xdr:colOff>133267</xdr:colOff>
      <xdr:row>122</xdr:row>
      <xdr:rowOff>130202</xdr:rowOff>
    </xdr:to>
    <xdr:pic>
      <xdr:nvPicPr>
        <xdr:cNvPr id="10" name="Picture 9">
          <a:extLst>
            <a:ext uri="{FF2B5EF4-FFF2-40B4-BE49-F238E27FC236}">
              <a16:creationId xmlns:a16="http://schemas.microsoft.com/office/drawing/2014/main" id="{BF8F1141-266D-4C2D-805F-53439C9FB6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640425"/>
          <a:ext cx="10947952" cy="4490747"/>
        </a:xfrm>
        <a:prstGeom prst="rect">
          <a:avLst/>
        </a:prstGeom>
      </xdr:spPr>
    </xdr:pic>
    <xdr:clientData/>
  </xdr:twoCellAnchor>
  <xdr:twoCellAnchor editAs="oneCell">
    <xdr:from>
      <xdr:col>0</xdr:col>
      <xdr:colOff>0</xdr:colOff>
      <xdr:row>129</xdr:row>
      <xdr:rowOff>133350</xdr:rowOff>
    </xdr:from>
    <xdr:to>
      <xdr:col>14</xdr:col>
      <xdr:colOff>133267</xdr:colOff>
      <xdr:row>162</xdr:row>
      <xdr:rowOff>35367</xdr:rowOff>
    </xdr:to>
    <xdr:pic>
      <xdr:nvPicPr>
        <xdr:cNvPr id="11" name="Picture 10">
          <a:extLst>
            <a:ext uri="{FF2B5EF4-FFF2-40B4-BE49-F238E27FC236}">
              <a16:creationId xmlns:a16="http://schemas.microsoft.com/office/drawing/2014/main" id="{6D45E643-0A08-4311-8F42-51FC99F2D7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0</xdr:col>
      <xdr:colOff>0</xdr:colOff>
      <xdr:row>4</xdr:row>
      <xdr:rowOff>104774</xdr:rowOff>
    </xdr:from>
    <xdr:to>
      <xdr:col>3</xdr:col>
      <xdr:colOff>324195</xdr:colOff>
      <xdr:row>40</xdr:row>
      <xdr:rowOff>133350</xdr:rowOff>
    </xdr:to>
    <xdr:pic>
      <xdr:nvPicPr>
        <xdr:cNvPr id="12" name="Slika 28">
          <a:extLst>
            <a:ext uri="{FF2B5EF4-FFF2-40B4-BE49-F238E27FC236}">
              <a16:creationId xmlns:a16="http://schemas.microsoft.com/office/drawing/2014/main" id="{618A84FB-90ED-4D67-91FD-32C6C2E34E54}"/>
            </a:ext>
          </a:extLst>
        </xdr:cNvPr>
        <xdr:cNvPicPr>
          <a:picLocks noChangeAspect="1"/>
        </xdr:cNvPicPr>
      </xdr:nvPicPr>
      <xdr:blipFill rotWithShape="1">
        <a:blip xmlns:r="http://schemas.openxmlformats.org/officeDocument/2006/relationships" r:embed="rId4"/>
        <a:srcRect l="33794" t="8570" r="33707" b="248"/>
        <a:stretch/>
      </xdr:blipFill>
      <xdr:spPr>
        <a:xfrm>
          <a:off x="0" y="1009649"/>
          <a:ext cx="3587460" cy="6553201"/>
        </a:xfrm>
        <a:prstGeom prst="rect">
          <a:avLst/>
        </a:prstGeom>
        <a:ln>
          <a:solidFill>
            <a:schemeClr val="bg2"/>
          </a:solidFill>
        </a:ln>
      </xdr:spPr>
    </xdr:pic>
    <xdr:clientData/>
  </xdr:twoCellAnchor>
  <xdr:twoCellAnchor editAs="oneCell">
    <xdr:from>
      <xdr:col>5</xdr:col>
      <xdr:colOff>57150</xdr:colOff>
      <xdr:row>7</xdr:row>
      <xdr:rowOff>133350</xdr:rowOff>
    </xdr:from>
    <xdr:to>
      <xdr:col>12</xdr:col>
      <xdr:colOff>589870</xdr:colOff>
      <xdr:row>11</xdr:row>
      <xdr:rowOff>19103</xdr:rowOff>
    </xdr:to>
    <xdr:pic>
      <xdr:nvPicPr>
        <xdr:cNvPr id="6" name="Picture 5">
          <a:extLst>
            <a:ext uri="{FF2B5EF4-FFF2-40B4-BE49-F238E27FC236}">
              <a16:creationId xmlns:a16="http://schemas.microsoft.com/office/drawing/2014/main" id="{096DF9C0-B563-4B5E-A713-204B00F0CD24}"/>
            </a:ext>
          </a:extLst>
        </xdr:cNvPr>
        <xdr:cNvPicPr>
          <a:picLocks noChangeAspect="1"/>
        </xdr:cNvPicPr>
      </xdr:nvPicPr>
      <xdr:blipFill>
        <a:blip xmlns:r="http://schemas.openxmlformats.org/officeDocument/2006/relationships" r:embed="rId5"/>
        <a:stretch>
          <a:fillRect/>
        </a:stretch>
      </xdr:blipFill>
      <xdr:spPr>
        <a:xfrm>
          <a:off x="4695825" y="1590675"/>
          <a:ext cx="5346655" cy="609653"/>
        </a:xfrm>
        <a:prstGeom prst="rect">
          <a:avLst/>
        </a:prstGeom>
      </xdr:spPr>
    </xdr:pic>
    <xdr:clientData/>
  </xdr:twoCellAnchor>
  <xdr:twoCellAnchor editAs="oneCell">
    <xdr:from>
      <xdr:col>5</xdr:col>
      <xdr:colOff>28575</xdr:colOff>
      <xdr:row>15</xdr:row>
      <xdr:rowOff>123825</xdr:rowOff>
    </xdr:from>
    <xdr:to>
      <xdr:col>12</xdr:col>
      <xdr:colOff>590561</xdr:colOff>
      <xdr:row>19</xdr:row>
      <xdr:rowOff>19051</xdr:rowOff>
    </xdr:to>
    <xdr:pic>
      <xdr:nvPicPr>
        <xdr:cNvPr id="8" name="Picture 7">
          <a:extLst>
            <a:ext uri="{FF2B5EF4-FFF2-40B4-BE49-F238E27FC236}">
              <a16:creationId xmlns:a16="http://schemas.microsoft.com/office/drawing/2014/main" id="{CDCD6B00-FCAF-453B-BBB4-138F68DFB70D}"/>
            </a:ext>
          </a:extLst>
        </xdr:cNvPr>
        <xdr:cNvPicPr>
          <a:picLocks noChangeAspect="1"/>
        </xdr:cNvPicPr>
      </xdr:nvPicPr>
      <xdr:blipFill>
        <a:blip xmlns:r="http://schemas.openxmlformats.org/officeDocument/2006/relationships" r:embed="rId6"/>
        <a:stretch>
          <a:fillRect/>
        </a:stretch>
      </xdr:blipFill>
      <xdr:spPr>
        <a:xfrm>
          <a:off x="4667250" y="3028950"/>
          <a:ext cx="5349251" cy="609601"/>
        </a:xfrm>
        <a:prstGeom prst="rect">
          <a:avLst/>
        </a:prstGeom>
      </xdr:spPr>
    </xdr:pic>
    <xdr:clientData/>
  </xdr:twoCellAnchor>
  <xdr:twoCellAnchor editAs="oneCell">
    <xdr:from>
      <xdr:col>5</xdr:col>
      <xdr:colOff>38100</xdr:colOff>
      <xdr:row>19</xdr:row>
      <xdr:rowOff>104775</xdr:rowOff>
    </xdr:from>
    <xdr:to>
      <xdr:col>12</xdr:col>
      <xdr:colOff>590561</xdr:colOff>
      <xdr:row>23</xdr:row>
      <xdr:rowOff>1</xdr:rowOff>
    </xdr:to>
    <xdr:pic>
      <xdr:nvPicPr>
        <xdr:cNvPr id="13" name="Picture 12">
          <a:extLst>
            <a:ext uri="{FF2B5EF4-FFF2-40B4-BE49-F238E27FC236}">
              <a16:creationId xmlns:a16="http://schemas.microsoft.com/office/drawing/2014/main" id="{161339A9-4A66-4797-BD82-2EBEDD302388}"/>
            </a:ext>
          </a:extLst>
        </xdr:cNvPr>
        <xdr:cNvPicPr>
          <a:picLocks noChangeAspect="1"/>
        </xdr:cNvPicPr>
      </xdr:nvPicPr>
      <xdr:blipFill>
        <a:blip xmlns:r="http://schemas.openxmlformats.org/officeDocument/2006/relationships" r:embed="rId7"/>
        <a:stretch>
          <a:fillRect/>
        </a:stretch>
      </xdr:blipFill>
      <xdr:spPr>
        <a:xfrm>
          <a:off x="4676775" y="3733800"/>
          <a:ext cx="5349251" cy="609601"/>
        </a:xfrm>
        <a:prstGeom prst="rect">
          <a:avLst/>
        </a:prstGeom>
      </xdr:spPr>
    </xdr:pic>
    <xdr:clientData/>
  </xdr:twoCellAnchor>
  <xdr:twoCellAnchor editAs="oneCell">
    <xdr:from>
      <xdr:col>5</xdr:col>
      <xdr:colOff>19050</xdr:colOff>
      <xdr:row>24</xdr:row>
      <xdr:rowOff>66675</xdr:rowOff>
    </xdr:from>
    <xdr:to>
      <xdr:col>12</xdr:col>
      <xdr:colOff>567701</xdr:colOff>
      <xdr:row>27</xdr:row>
      <xdr:rowOff>129541</xdr:rowOff>
    </xdr:to>
    <xdr:pic>
      <xdr:nvPicPr>
        <xdr:cNvPr id="14" name="Picture 13">
          <a:extLst>
            <a:ext uri="{FF2B5EF4-FFF2-40B4-BE49-F238E27FC236}">
              <a16:creationId xmlns:a16="http://schemas.microsoft.com/office/drawing/2014/main" id="{A79F88E7-5908-4156-9DDA-9B2A4219AC77}"/>
            </a:ext>
          </a:extLst>
        </xdr:cNvPr>
        <xdr:cNvPicPr>
          <a:picLocks noChangeAspect="1"/>
        </xdr:cNvPicPr>
      </xdr:nvPicPr>
      <xdr:blipFill>
        <a:blip xmlns:r="http://schemas.openxmlformats.org/officeDocument/2006/relationships" r:embed="rId8"/>
        <a:stretch>
          <a:fillRect/>
        </a:stretch>
      </xdr:blipFill>
      <xdr:spPr>
        <a:xfrm>
          <a:off x="4657725" y="4600575"/>
          <a:ext cx="5349251" cy="609601"/>
        </a:xfrm>
        <a:prstGeom prst="rect">
          <a:avLst/>
        </a:prstGeom>
      </xdr:spPr>
    </xdr:pic>
    <xdr:clientData/>
  </xdr:twoCellAnchor>
  <xdr:twoCellAnchor editAs="oneCell">
    <xdr:from>
      <xdr:col>5</xdr:col>
      <xdr:colOff>38100</xdr:colOff>
      <xdr:row>28</xdr:row>
      <xdr:rowOff>0</xdr:rowOff>
    </xdr:from>
    <xdr:to>
      <xdr:col>12</xdr:col>
      <xdr:colOff>590561</xdr:colOff>
      <xdr:row>31</xdr:row>
      <xdr:rowOff>59056</xdr:rowOff>
    </xdr:to>
    <xdr:pic>
      <xdr:nvPicPr>
        <xdr:cNvPr id="15" name="Picture 14">
          <a:extLst>
            <a:ext uri="{FF2B5EF4-FFF2-40B4-BE49-F238E27FC236}">
              <a16:creationId xmlns:a16="http://schemas.microsoft.com/office/drawing/2014/main" id="{43669A3C-ED64-4C17-8F08-691C3C6EEBA8}"/>
            </a:ext>
          </a:extLst>
        </xdr:cNvPr>
        <xdr:cNvPicPr>
          <a:picLocks noChangeAspect="1"/>
        </xdr:cNvPicPr>
      </xdr:nvPicPr>
      <xdr:blipFill>
        <a:blip xmlns:r="http://schemas.openxmlformats.org/officeDocument/2006/relationships" r:embed="rId9"/>
        <a:stretch>
          <a:fillRect/>
        </a:stretch>
      </xdr:blipFill>
      <xdr:spPr>
        <a:xfrm>
          <a:off x="4676775" y="5257800"/>
          <a:ext cx="5349251" cy="609601"/>
        </a:xfrm>
        <a:prstGeom prst="rect">
          <a:avLst/>
        </a:prstGeom>
      </xdr:spPr>
    </xdr:pic>
    <xdr:clientData/>
  </xdr:twoCellAnchor>
  <xdr:twoCellAnchor editAs="oneCell">
    <xdr:from>
      <xdr:col>5</xdr:col>
      <xdr:colOff>28575</xdr:colOff>
      <xdr:row>32</xdr:row>
      <xdr:rowOff>0</xdr:rowOff>
    </xdr:from>
    <xdr:to>
      <xdr:col>12</xdr:col>
      <xdr:colOff>590561</xdr:colOff>
      <xdr:row>35</xdr:row>
      <xdr:rowOff>59056</xdr:rowOff>
    </xdr:to>
    <xdr:pic>
      <xdr:nvPicPr>
        <xdr:cNvPr id="16" name="Picture 15">
          <a:extLst>
            <a:ext uri="{FF2B5EF4-FFF2-40B4-BE49-F238E27FC236}">
              <a16:creationId xmlns:a16="http://schemas.microsoft.com/office/drawing/2014/main" id="{C8BB672D-EFDF-45E0-9DD5-D5B783AAEE40}"/>
            </a:ext>
          </a:extLst>
        </xdr:cNvPr>
        <xdr:cNvPicPr>
          <a:picLocks noChangeAspect="1"/>
        </xdr:cNvPicPr>
      </xdr:nvPicPr>
      <xdr:blipFill>
        <a:blip xmlns:r="http://schemas.openxmlformats.org/officeDocument/2006/relationships" r:embed="rId10"/>
        <a:stretch>
          <a:fillRect/>
        </a:stretch>
      </xdr:blipFill>
      <xdr:spPr>
        <a:xfrm>
          <a:off x="4667250" y="5981700"/>
          <a:ext cx="5349251" cy="609601"/>
        </a:xfrm>
        <a:prstGeom prst="rect">
          <a:avLst/>
        </a:prstGeom>
      </xdr:spPr>
    </xdr:pic>
    <xdr:clientData/>
  </xdr:twoCellAnchor>
  <xdr:twoCellAnchor editAs="oneCell">
    <xdr:from>
      <xdr:col>5</xdr:col>
      <xdr:colOff>28575</xdr:colOff>
      <xdr:row>36</xdr:row>
      <xdr:rowOff>38100</xdr:rowOff>
    </xdr:from>
    <xdr:to>
      <xdr:col>12</xdr:col>
      <xdr:colOff>590561</xdr:colOff>
      <xdr:row>39</xdr:row>
      <xdr:rowOff>97156</xdr:rowOff>
    </xdr:to>
    <xdr:pic>
      <xdr:nvPicPr>
        <xdr:cNvPr id="17" name="Picture 16">
          <a:extLst>
            <a:ext uri="{FF2B5EF4-FFF2-40B4-BE49-F238E27FC236}">
              <a16:creationId xmlns:a16="http://schemas.microsoft.com/office/drawing/2014/main" id="{DB91641C-B542-44CC-9929-64FCB13EF852}"/>
            </a:ext>
          </a:extLst>
        </xdr:cNvPr>
        <xdr:cNvPicPr>
          <a:picLocks noChangeAspect="1"/>
        </xdr:cNvPicPr>
      </xdr:nvPicPr>
      <xdr:blipFill>
        <a:blip xmlns:r="http://schemas.openxmlformats.org/officeDocument/2006/relationships" r:embed="rId11"/>
        <a:stretch>
          <a:fillRect/>
        </a:stretch>
      </xdr:blipFill>
      <xdr:spPr>
        <a:xfrm>
          <a:off x="4667250" y="6743700"/>
          <a:ext cx="5349251" cy="609601"/>
        </a:xfrm>
        <a:prstGeom prst="rect">
          <a:avLst/>
        </a:prstGeom>
      </xdr:spPr>
    </xdr:pic>
    <xdr:clientData/>
  </xdr:twoCellAnchor>
  <xdr:twoCellAnchor editAs="oneCell">
    <xdr:from>
      <xdr:col>5</xdr:col>
      <xdr:colOff>38100</xdr:colOff>
      <xdr:row>39</xdr:row>
      <xdr:rowOff>161925</xdr:rowOff>
    </xdr:from>
    <xdr:to>
      <xdr:col>12</xdr:col>
      <xdr:colOff>590561</xdr:colOff>
      <xdr:row>43</xdr:row>
      <xdr:rowOff>57151</xdr:rowOff>
    </xdr:to>
    <xdr:pic>
      <xdr:nvPicPr>
        <xdr:cNvPr id="18" name="Picture 17">
          <a:extLst>
            <a:ext uri="{FF2B5EF4-FFF2-40B4-BE49-F238E27FC236}">
              <a16:creationId xmlns:a16="http://schemas.microsoft.com/office/drawing/2014/main" id="{CFDCE155-D6B9-4689-8AE1-8C98EF26D44E}"/>
            </a:ext>
          </a:extLst>
        </xdr:cNvPr>
        <xdr:cNvPicPr>
          <a:picLocks noChangeAspect="1"/>
        </xdr:cNvPicPr>
      </xdr:nvPicPr>
      <xdr:blipFill>
        <a:blip xmlns:r="http://schemas.openxmlformats.org/officeDocument/2006/relationships" r:embed="rId12"/>
        <a:stretch>
          <a:fillRect/>
        </a:stretch>
      </xdr:blipFill>
      <xdr:spPr>
        <a:xfrm>
          <a:off x="4676775" y="7410450"/>
          <a:ext cx="5349251" cy="609601"/>
        </a:xfrm>
        <a:prstGeom prst="rect">
          <a:avLst/>
        </a:prstGeom>
      </xdr:spPr>
    </xdr:pic>
    <xdr:clientData/>
  </xdr:twoCellAnchor>
  <xdr:twoCellAnchor editAs="oneCell">
    <xdr:from>
      <xdr:col>5</xdr:col>
      <xdr:colOff>38100</xdr:colOff>
      <xdr:row>11</xdr:row>
      <xdr:rowOff>104775</xdr:rowOff>
    </xdr:from>
    <xdr:to>
      <xdr:col>12</xdr:col>
      <xdr:colOff>590561</xdr:colOff>
      <xdr:row>15</xdr:row>
      <xdr:rowOff>1</xdr:rowOff>
    </xdr:to>
    <xdr:pic>
      <xdr:nvPicPr>
        <xdr:cNvPr id="19" name="Picture 18">
          <a:extLst>
            <a:ext uri="{FF2B5EF4-FFF2-40B4-BE49-F238E27FC236}">
              <a16:creationId xmlns:a16="http://schemas.microsoft.com/office/drawing/2014/main" id="{13CAB6FC-D070-4D01-B985-E07ED164757D}"/>
            </a:ext>
          </a:extLst>
        </xdr:cNvPr>
        <xdr:cNvPicPr>
          <a:picLocks noChangeAspect="1"/>
        </xdr:cNvPicPr>
      </xdr:nvPicPr>
      <xdr:blipFill>
        <a:blip xmlns:r="http://schemas.openxmlformats.org/officeDocument/2006/relationships" r:embed="rId13"/>
        <a:stretch>
          <a:fillRect/>
        </a:stretch>
      </xdr:blipFill>
      <xdr:spPr>
        <a:xfrm>
          <a:off x="4676775" y="2286000"/>
          <a:ext cx="5349251" cy="609601"/>
        </a:xfrm>
        <a:prstGeom prst="rect">
          <a:avLst/>
        </a:prstGeom>
      </xdr:spPr>
    </xdr:pic>
    <xdr:clientData/>
  </xdr:twoCellAnchor>
  <xdr:twoCellAnchor editAs="oneCell">
    <xdr:from>
      <xdr:col>0</xdr:col>
      <xdr:colOff>1171575</xdr:colOff>
      <xdr:row>58</xdr:row>
      <xdr:rowOff>43816</xdr:rowOff>
    </xdr:from>
    <xdr:to>
      <xdr:col>1</xdr:col>
      <xdr:colOff>1000125</xdr:colOff>
      <xdr:row>66</xdr:row>
      <xdr:rowOff>114301</xdr:rowOff>
    </xdr:to>
    <xdr:pic>
      <xdr:nvPicPr>
        <xdr:cNvPr id="2" name="Picture 1">
          <a:extLst>
            <a:ext uri="{FF2B5EF4-FFF2-40B4-BE49-F238E27FC236}">
              <a16:creationId xmlns:a16="http://schemas.microsoft.com/office/drawing/2014/main" id="{4B77E983-65FE-4852-A369-44FA29871A54}"/>
            </a:ext>
          </a:extLst>
        </xdr:cNvPr>
        <xdr:cNvPicPr>
          <a:picLocks noChangeAspect="1"/>
        </xdr:cNvPicPr>
      </xdr:nvPicPr>
      <xdr:blipFill rotWithShape="1">
        <a:blip xmlns:r="http://schemas.openxmlformats.org/officeDocument/2006/relationships" r:embed="rId14"/>
        <a:srcRect l="16332" t="10486" r="69291" b="50525"/>
        <a:stretch>
          <a:fillRect/>
        </a:stretch>
      </xdr:blipFill>
      <xdr:spPr>
        <a:xfrm>
          <a:off x="1171575" y="10578466"/>
          <a:ext cx="1171575" cy="1442085"/>
        </a:xfrm>
        <a:prstGeom prst="rect">
          <a:avLst/>
        </a:prstGeom>
      </xdr:spPr>
    </xdr:pic>
    <xdr:clientData/>
  </xdr:twoCellAnchor>
  <xdr:twoCellAnchor editAs="oneCell">
    <xdr:from>
      <xdr:col>5</xdr:col>
      <xdr:colOff>36195</xdr:colOff>
      <xdr:row>57</xdr:row>
      <xdr:rowOff>236221</xdr:rowOff>
    </xdr:from>
    <xdr:to>
      <xdr:col>6</xdr:col>
      <xdr:colOff>516255</xdr:colOff>
      <xdr:row>66</xdr:row>
      <xdr:rowOff>36196</xdr:rowOff>
    </xdr:to>
    <xdr:pic>
      <xdr:nvPicPr>
        <xdr:cNvPr id="4" name="Picture 3">
          <a:extLst>
            <a:ext uri="{FF2B5EF4-FFF2-40B4-BE49-F238E27FC236}">
              <a16:creationId xmlns:a16="http://schemas.microsoft.com/office/drawing/2014/main" id="{0A0404E5-90DC-43B0-9EFF-CF65F66B0BAB}"/>
            </a:ext>
          </a:extLst>
        </xdr:cNvPr>
        <xdr:cNvPicPr>
          <a:picLocks noChangeAspect="1"/>
        </xdr:cNvPicPr>
      </xdr:nvPicPr>
      <xdr:blipFill rotWithShape="1">
        <a:blip xmlns:r="http://schemas.openxmlformats.org/officeDocument/2006/relationships" r:embed="rId14"/>
        <a:srcRect l="53214" t="8153" r="32409" b="52858"/>
        <a:stretch>
          <a:fillRect/>
        </a:stretch>
      </xdr:blipFill>
      <xdr:spPr>
        <a:xfrm>
          <a:off x="4674870" y="10513696"/>
          <a:ext cx="1165860" cy="1428750"/>
        </a:xfrm>
        <a:prstGeom prst="rect">
          <a:avLst/>
        </a:prstGeom>
      </xdr:spPr>
    </xdr:pic>
    <xdr:clientData/>
  </xdr:twoCellAnchor>
  <xdr:twoCellAnchor editAs="oneCell">
    <xdr:from>
      <xdr:col>9</xdr:col>
      <xdr:colOff>340995</xdr:colOff>
      <xdr:row>58</xdr:row>
      <xdr:rowOff>20956</xdr:rowOff>
    </xdr:from>
    <xdr:to>
      <xdr:col>11</xdr:col>
      <xdr:colOff>177165</xdr:colOff>
      <xdr:row>66</xdr:row>
      <xdr:rowOff>76201</xdr:rowOff>
    </xdr:to>
    <xdr:pic>
      <xdr:nvPicPr>
        <xdr:cNvPr id="5" name="Picture 4">
          <a:extLst>
            <a:ext uri="{FF2B5EF4-FFF2-40B4-BE49-F238E27FC236}">
              <a16:creationId xmlns:a16="http://schemas.microsoft.com/office/drawing/2014/main" id="{CFCCE01A-15BA-40AE-A337-662D829F3A3E}"/>
            </a:ext>
          </a:extLst>
        </xdr:cNvPr>
        <xdr:cNvPicPr>
          <a:picLocks noChangeAspect="1"/>
        </xdr:cNvPicPr>
      </xdr:nvPicPr>
      <xdr:blipFill rotWithShape="1">
        <a:blip xmlns:r="http://schemas.openxmlformats.org/officeDocument/2006/relationships" r:embed="rId14"/>
        <a:srcRect l="87507" t="7370" r="-1884" b="53641"/>
        <a:stretch>
          <a:fillRect/>
        </a:stretch>
      </xdr:blipFill>
      <xdr:spPr>
        <a:xfrm>
          <a:off x="7665720" y="10555606"/>
          <a:ext cx="1169670" cy="1426845"/>
        </a:xfrm>
        <a:prstGeom prst="rect">
          <a:avLst/>
        </a:prstGeom>
      </xdr:spPr>
    </xdr:pic>
    <xdr:clientData/>
  </xdr:twoCellAnchor>
  <xdr:twoCellAnchor editAs="oneCell">
    <xdr:from>
      <xdr:col>0</xdr:col>
      <xdr:colOff>1043940</xdr:colOff>
      <xdr:row>67</xdr:row>
      <xdr:rowOff>236221</xdr:rowOff>
    </xdr:from>
    <xdr:to>
      <xdr:col>1</xdr:col>
      <xdr:colOff>874395</xdr:colOff>
      <xdr:row>76</xdr:row>
      <xdr:rowOff>53341</xdr:rowOff>
    </xdr:to>
    <xdr:pic>
      <xdr:nvPicPr>
        <xdr:cNvPr id="7" name="Picture 6">
          <a:extLst>
            <a:ext uri="{FF2B5EF4-FFF2-40B4-BE49-F238E27FC236}">
              <a16:creationId xmlns:a16="http://schemas.microsoft.com/office/drawing/2014/main" id="{348EC404-4FBD-4033-B370-02935858EDEA}"/>
            </a:ext>
          </a:extLst>
        </xdr:cNvPr>
        <xdr:cNvPicPr>
          <a:picLocks noChangeAspect="1"/>
        </xdr:cNvPicPr>
      </xdr:nvPicPr>
      <xdr:blipFill rotWithShape="1">
        <a:blip xmlns:r="http://schemas.openxmlformats.org/officeDocument/2006/relationships" r:embed="rId14"/>
        <a:srcRect l="16715" t="61085" r="68908" b="-74"/>
        <a:stretch>
          <a:fillRect/>
        </a:stretch>
      </xdr:blipFill>
      <xdr:spPr>
        <a:xfrm>
          <a:off x="1043940" y="12313921"/>
          <a:ext cx="1173480" cy="1445895"/>
        </a:xfrm>
        <a:prstGeom prst="rect">
          <a:avLst/>
        </a:prstGeom>
      </xdr:spPr>
    </xdr:pic>
    <xdr:clientData/>
  </xdr:twoCellAnchor>
  <xdr:twoCellAnchor editAs="oneCell">
    <xdr:from>
      <xdr:col>5</xdr:col>
      <xdr:colOff>53340</xdr:colOff>
      <xdr:row>68</xdr:row>
      <xdr:rowOff>55246</xdr:rowOff>
    </xdr:from>
    <xdr:to>
      <xdr:col>6</xdr:col>
      <xdr:colOff>542925</xdr:colOff>
      <xdr:row>76</xdr:row>
      <xdr:rowOff>125731</xdr:rowOff>
    </xdr:to>
    <xdr:pic>
      <xdr:nvPicPr>
        <xdr:cNvPr id="20" name="Picture 19">
          <a:extLst>
            <a:ext uri="{FF2B5EF4-FFF2-40B4-BE49-F238E27FC236}">
              <a16:creationId xmlns:a16="http://schemas.microsoft.com/office/drawing/2014/main" id="{A1E52121-D029-4224-833D-80BA08CB9C1C}"/>
            </a:ext>
          </a:extLst>
        </xdr:cNvPr>
        <xdr:cNvPicPr>
          <a:picLocks noChangeAspect="1"/>
        </xdr:cNvPicPr>
      </xdr:nvPicPr>
      <xdr:blipFill rotWithShape="1">
        <a:blip xmlns:r="http://schemas.openxmlformats.org/officeDocument/2006/relationships" r:embed="rId14"/>
        <a:srcRect l="53881" t="60055" r="31742" b="956"/>
        <a:stretch>
          <a:fillRect/>
        </a:stretch>
      </xdr:blipFill>
      <xdr:spPr>
        <a:xfrm>
          <a:off x="4692015" y="12390121"/>
          <a:ext cx="1175385" cy="1442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42</xdr:row>
          <xdr:rowOff>57150</xdr:rowOff>
        </xdr:from>
        <xdr:to>
          <xdr:col>10</xdr:col>
          <xdr:colOff>657225</xdr:colOff>
          <xdr:row>56</xdr:row>
          <xdr:rowOff>19050</xdr:rowOff>
        </xdr:to>
        <xdr:pic>
          <xdr:nvPicPr>
            <xdr:cNvPr id="3" name="Picture 2">
              <a:extLst>
                <a:ext uri="{FF2B5EF4-FFF2-40B4-BE49-F238E27FC236}">
                  <a16:creationId xmlns:a16="http://schemas.microsoft.com/office/drawing/2014/main" id="{98A51577-AA3C-F13D-901E-59156C75CEEF}"/>
                </a:ext>
              </a:extLst>
            </xdr:cNvPr>
            <xdr:cNvPicPr>
              <a:picLocks noChangeAspect="1" noChangeArrowheads="1"/>
              <a:extLst>
                <a:ext uri="{84589F7E-364E-4C9E-8A38-B11213B215E9}">
                  <a14:cameraTool cellRange="'Panel FTV'!$K$40:$S$53" spid="_x0000_s1056"/>
                </a:ext>
              </a:extLst>
            </xdr:cNvPicPr>
          </xdr:nvPicPr>
          <xdr:blipFill>
            <a:blip xmlns:r="http://schemas.openxmlformats.org/officeDocument/2006/relationships" r:embed="rId15"/>
            <a:srcRect/>
            <a:stretch>
              <a:fillRect/>
            </a:stretch>
          </xdr:blipFill>
          <xdr:spPr bwMode="auto">
            <a:xfrm>
              <a:off x="28575" y="7858125"/>
              <a:ext cx="8696325" cy="25527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412935</xdr:colOff>
      <xdr:row>3</xdr:row>
      <xdr:rowOff>151840</xdr:rowOff>
    </xdr:from>
    <xdr:to>
      <xdr:col>5</xdr:col>
      <xdr:colOff>476250</xdr:colOff>
      <xdr:row>18</xdr:row>
      <xdr:rowOff>19498</xdr:rowOff>
    </xdr:to>
    <xdr:pic>
      <xdr:nvPicPr>
        <xdr:cNvPr id="3" name="Picture 2">
          <a:extLst>
            <a:ext uri="{FF2B5EF4-FFF2-40B4-BE49-F238E27FC236}">
              <a16:creationId xmlns:a16="http://schemas.microsoft.com/office/drawing/2014/main" id="{BFFE3BC8-FCC6-472D-A6BC-C2268C195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6442" r="72023" b="225"/>
        <a:stretch>
          <a:fillRect/>
        </a:stretch>
      </xdr:blipFill>
      <xdr:spPr>
        <a:xfrm>
          <a:off x="3641910" y="885265"/>
          <a:ext cx="1596840" cy="2673723"/>
        </a:xfrm>
        <a:prstGeom prst="rect">
          <a:avLst/>
        </a:prstGeom>
      </xdr:spPr>
    </xdr:pic>
    <xdr:clientData/>
  </xdr:twoCellAnchor>
  <xdr:twoCellAnchor editAs="oneCell">
    <xdr:from>
      <xdr:col>0</xdr:col>
      <xdr:colOff>0</xdr:colOff>
      <xdr:row>0</xdr:row>
      <xdr:rowOff>0</xdr:rowOff>
    </xdr:from>
    <xdr:to>
      <xdr:col>1</xdr:col>
      <xdr:colOff>325979</xdr:colOff>
      <xdr:row>3</xdr:row>
      <xdr:rowOff>92316</xdr:rowOff>
    </xdr:to>
    <xdr:pic>
      <xdr:nvPicPr>
        <xdr:cNvPr id="4" name="Picture 3">
          <a:extLst>
            <a:ext uri="{FF2B5EF4-FFF2-40B4-BE49-F238E27FC236}">
              <a16:creationId xmlns:a16="http://schemas.microsoft.com/office/drawing/2014/main" id="{C6E3FA10-8BF9-4656-9736-CF7F229853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752475</xdr:colOff>
      <xdr:row>8</xdr:row>
      <xdr:rowOff>38100</xdr:rowOff>
    </xdr:from>
    <xdr:to>
      <xdr:col>10</xdr:col>
      <xdr:colOff>740647</xdr:colOff>
      <xdr:row>13</xdr:row>
      <xdr:rowOff>152400</xdr:rowOff>
    </xdr:to>
    <xdr:pic>
      <xdr:nvPicPr>
        <xdr:cNvPr id="2" name="Picture 1">
          <a:extLst>
            <a:ext uri="{FF2B5EF4-FFF2-40B4-BE49-F238E27FC236}">
              <a16:creationId xmlns:a16="http://schemas.microsoft.com/office/drawing/2014/main" id="{EC4B474D-0249-45F2-AD38-EE5BF1D654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584" t="70680" r="328" b="12339"/>
        <a:stretch>
          <a:fillRect/>
        </a:stretch>
      </xdr:blipFill>
      <xdr:spPr>
        <a:xfrm>
          <a:off x="5524500" y="1714500"/>
          <a:ext cx="4114402" cy="1047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914400</xdr:colOff>
      <xdr:row>7</xdr:row>
      <xdr:rowOff>17791</xdr:rowOff>
    </xdr:from>
    <xdr:to>
      <xdr:col>16</xdr:col>
      <xdr:colOff>771525</xdr:colOff>
      <xdr:row>14</xdr:row>
      <xdr:rowOff>19050</xdr:rowOff>
    </xdr:to>
    <xdr:pic>
      <xdr:nvPicPr>
        <xdr:cNvPr id="3" name="Picture 2">
          <a:extLst>
            <a:ext uri="{FF2B5EF4-FFF2-40B4-BE49-F238E27FC236}">
              <a16:creationId xmlns:a16="http://schemas.microsoft.com/office/drawing/2014/main" id="{A931DF81-9998-406B-8D9C-B10AA9971C40}"/>
            </a:ext>
          </a:extLst>
        </xdr:cNvPr>
        <xdr:cNvPicPr>
          <a:picLocks noChangeAspect="1"/>
        </xdr:cNvPicPr>
      </xdr:nvPicPr>
      <xdr:blipFill rotWithShape="1">
        <a:blip xmlns:r="http://schemas.openxmlformats.org/officeDocument/2006/relationships" r:embed="rId2"/>
        <a:srcRect t="14170" r="51248" b="24737"/>
        <a:stretch>
          <a:fillRect/>
        </a:stretch>
      </xdr:blipFill>
      <xdr:spPr>
        <a:xfrm>
          <a:off x="12592050" y="1503691"/>
          <a:ext cx="2438400" cy="1315709"/>
        </a:xfrm>
        <a:prstGeom prst="rect">
          <a:avLst/>
        </a:prstGeom>
      </xdr:spPr>
    </xdr:pic>
    <xdr:clientData/>
  </xdr:twoCellAnchor>
  <xdr:twoCellAnchor editAs="oneCell">
    <xdr:from>
      <xdr:col>3</xdr:col>
      <xdr:colOff>266700</xdr:colOff>
      <xdr:row>4</xdr:row>
      <xdr:rowOff>0</xdr:rowOff>
    </xdr:from>
    <xdr:to>
      <xdr:col>6</xdr:col>
      <xdr:colOff>581025</xdr:colOff>
      <xdr:row>17</xdr:row>
      <xdr:rowOff>11962</xdr:rowOff>
    </xdr:to>
    <xdr:pic>
      <xdr:nvPicPr>
        <xdr:cNvPr id="4" name="Picture 3">
          <a:extLst>
            <a:ext uri="{FF2B5EF4-FFF2-40B4-BE49-F238E27FC236}">
              <a16:creationId xmlns:a16="http://schemas.microsoft.com/office/drawing/2014/main" id="{DCE71BCF-E787-48D5-BFC0-E4E3CC3B1D7B}"/>
            </a:ext>
          </a:extLst>
        </xdr:cNvPr>
        <xdr:cNvPicPr>
          <a:picLocks noChangeAspect="1"/>
        </xdr:cNvPicPr>
      </xdr:nvPicPr>
      <xdr:blipFill>
        <a:blip xmlns:r="http://schemas.openxmlformats.org/officeDocument/2006/relationships" r:embed="rId3"/>
        <a:stretch>
          <a:fillRect/>
        </a:stretch>
      </xdr:blipFill>
      <xdr:spPr>
        <a:xfrm>
          <a:off x="3533775" y="752475"/>
          <a:ext cx="2743200" cy="2450362"/>
        </a:xfrm>
        <a:prstGeom prst="rect">
          <a:avLst/>
        </a:prstGeom>
      </xdr:spPr>
    </xdr:pic>
    <xdr:clientData/>
  </xdr:twoCellAnchor>
  <xdr:twoCellAnchor editAs="oneCell">
    <xdr:from>
      <xdr:col>10</xdr:col>
      <xdr:colOff>342900</xdr:colOff>
      <xdr:row>4</xdr:row>
      <xdr:rowOff>145996</xdr:rowOff>
    </xdr:from>
    <xdr:to>
      <xdr:col>13</xdr:col>
      <xdr:colOff>523875</xdr:colOff>
      <xdr:row>17</xdr:row>
      <xdr:rowOff>72759</xdr:rowOff>
    </xdr:to>
    <xdr:pic>
      <xdr:nvPicPr>
        <xdr:cNvPr id="7" name="Picture 6">
          <a:extLst>
            <a:ext uri="{FF2B5EF4-FFF2-40B4-BE49-F238E27FC236}">
              <a16:creationId xmlns:a16="http://schemas.microsoft.com/office/drawing/2014/main" id="{AABDD70C-0E63-4464-ABD7-E42C4AFBD7C3}"/>
            </a:ext>
          </a:extLst>
        </xdr:cNvPr>
        <xdr:cNvPicPr>
          <a:picLocks noChangeAspect="1"/>
        </xdr:cNvPicPr>
      </xdr:nvPicPr>
      <xdr:blipFill>
        <a:blip xmlns:r="http://schemas.openxmlformats.org/officeDocument/2006/relationships" r:embed="rId4"/>
        <a:stretch>
          <a:fillRect/>
        </a:stretch>
      </xdr:blipFill>
      <xdr:spPr>
        <a:xfrm>
          <a:off x="9277350" y="898471"/>
          <a:ext cx="2819400" cy="2365163"/>
        </a:xfrm>
        <a:prstGeom prst="rect">
          <a:avLst/>
        </a:prstGeom>
      </xdr:spPr>
    </xdr:pic>
    <xdr:clientData/>
  </xdr:twoCellAnchor>
  <xdr:twoCellAnchor editAs="oneCell">
    <xdr:from>
      <xdr:col>17</xdr:col>
      <xdr:colOff>66675</xdr:colOff>
      <xdr:row>10</xdr:row>
      <xdr:rowOff>47625</xdr:rowOff>
    </xdr:from>
    <xdr:to>
      <xdr:col>21</xdr:col>
      <xdr:colOff>60081</xdr:colOff>
      <xdr:row>17</xdr:row>
      <xdr:rowOff>88950</xdr:rowOff>
    </xdr:to>
    <xdr:pic>
      <xdr:nvPicPr>
        <xdr:cNvPr id="8" name="Picture 7">
          <a:extLst>
            <a:ext uri="{FF2B5EF4-FFF2-40B4-BE49-F238E27FC236}">
              <a16:creationId xmlns:a16="http://schemas.microsoft.com/office/drawing/2014/main" id="{051D34F7-6F73-4822-9933-47FFE9EB82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5125700" y="1933575"/>
          <a:ext cx="4451106" cy="1346250"/>
        </a:xfrm>
        <a:prstGeom prst="rect">
          <a:avLst/>
        </a:prstGeom>
      </xdr:spPr>
    </xdr:pic>
    <xdr:clientData/>
  </xdr:twoCellAnchor>
  <xdr:twoCellAnchor editAs="oneCell">
    <xdr:from>
      <xdr:col>0</xdr:col>
      <xdr:colOff>0</xdr:colOff>
      <xdr:row>0</xdr:row>
      <xdr:rowOff>0</xdr:rowOff>
    </xdr:from>
    <xdr:to>
      <xdr:col>1</xdr:col>
      <xdr:colOff>323850</xdr:colOff>
      <xdr:row>3</xdr:row>
      <xdr:rowOff>113719</xdr:rowOff>
    </xdr:to>
    <xdr:pic>
      <xdr:nvPicPr>
        <xdr:cNvPr id="9" name="Picture 8">
          <a:extLst>
            <a:ext uri="{FF2B5EF4-FFF2-40B4-BE49-F238E27FC236}">
              <a16:creationId xmlns:a16="http://schemas.microsoft.com/office/drawing/2014/main" id="{41DD3563-E4A4-4DEF-86D0-B8E925BD570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781051</xdr:colOff>
          <xdr:row>10</xdr:row>
          <xdr:rowOff>63015</xdr:rowOff>
        </xdr:from>
        <xdr:to>
          <xdr:col>10</xdr:col>
          <xdr:colOff>342900</xdr:colOff>
          <xdr:row>17</xdr:row>
          <xdr:rowOff>28576</xdr:rowOff>
        </xdr:to>
        <xdr:pic>
          <xdr:nvPicPr>
            <xdr:cNvPr id="2" name="Picture 1">
              <a:extLst>
                <a:ext uri="{FF2B5EF4-FFF2-40B4-BE49-F238E27FC236}">
                  <a16:creationId xmlns:a16="http://schemas.microsoft.com/office/drawing/2014/main" id="{BFD41D9C-C03E-0CBE-0BA7-EA1704FF87FF}"/>
                </a:ext>
              </a:extLst>
            </xdr:cNvPr>
            <xdr:cNvPicPr>
              <a:picLocks noChangeAspect="1" noChangeArrowheads="1"/>
              <a:extLst>
                <a:ext uri="{84589F7E-364E-4C9E-8A38-B11213B215E9}">
                  <a14:cameraTool cellRange="List_Values!$D$3:$E$8" spid="_x0000_s4346"/>
                </a:ext>
              </a:extLst>
            </xdr:cNvPicPr>
          </xdr:nvPicPr>
          <xdr:blipFill>
            <a:blip xmlns:r="http://schemas.openxmlformats.org/officeDocument/2006/relationships" r:embed="rId7"/>
            <a:srcRect/>
            <a:stretch>
              <a:fillRect/>
            </a:stretch>
          </xdr:blipFill>
          <xdr:spPr bwMode="auto">
            <a:xfrm>
              <a:off x="6477001" y="2110890"/>
              <a:ext cx="2905124" cy="1270486"/>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462328</xdr:colOff>
      <xdr:row>5</xdr:row>
      <xdr:rowOff>47625</xdr:rowOff>
    </xdr:from>
    <xdr:to>
      <xdr:col>18</xdr:col>
      <xdr:colOff>245534</xdr:colOff>
      <xdr:row>13</xdr:row>
      <xdr:rowOff>0</xdr:rowOff>
    </xdr:to>
    <xdr:pic>
      <xdr:nvPicPr>
        <xdr:cNvPr id="2" name="Picture 1">
          <a:extLst>
            <a:ext uri="{FF2B5EF4-FFF2-40B4-BE49-F238E27FC236}">
              <a16:creationId xmlns:a16="http://schemas.microsoft.com/office/drawing/2014/main" id="{A5901B03-3E89-444B-8B24-0D442EFDEA28}"/>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3759228" y="1152525"/>
          <a:ext cx="2364481" cy="1457325"/>
        </a:xfrm>
        <a:prstGeom prst="rect">
          <a:avLst/>
        </a:prstGeom>
      </xdr:spPr>
    </xdr:pic>
    <xdr:clientData/>
  </xdr:twoCellAnchor>
  <xdr:twoCellAnchor editAs="oneCell">
    <xdr:from>
      <xdr:col>6</xdr:col>
      <xdr:colOff>806695</xdr:colOff>
      <xdr:row>4</xdr:row>
      <xdr:rowOff>16852</xdr:rowOff>
    </xdr:from>
    <xdr:to>
      <xdr:col>10</xdr:col>
      <xdr:colOff>69423</xdr:colOff>
      <xdr:row>9</xdr:row>
      <xdr:rowOff>16852</xdr:rowOff>
    </xdr:to>
    <xdr:pic>
      <xdr:nvPicPr>
        <xdr:cNvPr id="3" name="Picture 2">
          <a:extLst>
            <a:ext uri="{FF2B5EF4-FFF2-40B4-BE49-F238E27FC236}">
              <a16:creationId xmlns:a16="http://schemas.microsoft.com/office/drawing/2014/main" id="{5926C9DB-D217-4BB4-BE18-A91552927346}"/>
            </a:ext>
          </a:extLst>
        </xdr:cNvPr>
        <xdr:cNvPicPr>
          <a:picLocks noChangeAspect="1"/>
        </xdr:cNvPicPr>
      </xdr:nvPicPr>
      <xdr:blipFill rotWithShape="1">
        <a:blip xmlns:r="http://schemas.openxmlformats.org/officeDocument/2006/relationships" r:embed="rId3"/>
        <a:srcRect l="17940" t="11381" r="47444" b="72824"/>
        <a:stretch/>
      </xdr:blipFill>
      <xdr:spPr>
        <a:xfrm>
          <a:off x="6502645" y="931252"/>
          <a:ext cx="2501228" cy="952500"/>
        </a:xfrm>
        <a:prstGeom prst="rect">
          <a:avLst/>
        </a:prstGeom>
      </xdr:spPr>
    </xdr:pic>
    <xdr:clientData/>
  </xdr:twoCellAnchor>
  <xdr:twoCellAnchor editAs="oneCell">
    <xdr:from>
      <xdr:col>3</xdr:col>
      <xdr:colOff>219075</xdr:colOff>
      <xdr:row>3</xdr:row>
      <xdr:rowOff>171450</xdr:rowOff>
    </xdr:from>
    <xdr:to>
      <xdr:col>6</xdr:col>
      <xdr:colOff>519035</xdr:colOff>
      <xdr:row>17</xdr:row>
      <xdr:rowOff>0</xdr:rowOff>
    </xdr:to>
    <xdr:pic>
      <xdr:nvPicPr>
        <xdr:cNvPr id="5" name="Picture 4">
          <a:extLst>
            <a:ext uri="{FF2B5EF4-FFF2-40B4-BE49-F238E27FC236}">
              <a16:creationId xmlns:a16="http://schemas.microsoft.com/office/drawing/2014/main" id="{21187039-465F-477B-A8EB-F82E1522AE7D}"/>
            </a:ext>
          </a:extLst>
        </xdr:cNvPr>
        <xdr:cNvPicPr>
          <a:picLocks noChangeAspect="1"/>
        </xdr:cNvPicPr>
      </xdr:nvPicPr>
      <xdr:blipFill>
        <a:blip xmlns:r="http://schemas.openxmlformats.org/officeDocument/2006/relationships" r:embed="rId4"/>
        <a:stretch>
          <a:fillRect/>
        </a:stretch>
      </xdr:blipFill>
      <xdr:spPr>
        <a:xfrm>
          <a:off x="3486150" y="733425"/>
          <a:ext cx="2728835" cy="2447925"/>
        </a:xfrm>
        <a:prstGeom prst="rect">
          <a:avLst/>
        </a:prstGeom>
      </xdr:spPr>
    </xdr:pic>
    <xdr:clientData/>
  </xdr:twoCellAnchor>
  <xdr:twoCellAnchor editAs="oneCell">
    <xdr:from>
      <xdr:col>10</xdr:col>
      <xdr:colOff>295274</xdr:colOff>
      <xdr:row>5</xdr:row>
      <xdr:rowOff>96132</xdr:rowOff>
    </xdr:from>
    <xdr:to>
      <xdr:col>14</xdr:col>
      <xdr:colOff>470499</xdr:colOff>
      <xdr:row>17</xdr:row>
      <xdr:rowOff>54007</xdr:rowOff>
    </xdr:to>
    <xdr:pic>
      <xdr:nvPicPr>
        <xdr:cNvPr id="7" name="Picture 6">
          <a:extLst>
            <a:ext uri="{FF2B5EF4-FFF2-40B4-BE49-F238E27FC236}">
              <a16:creationId xmlns:a16="http://schemas.microsoft.com/office/drawing/2014/main" id="{CD974F86-906F-4F5C-B256-C3EF46FD26AA}"/>
            </a:ext>
          </a:extLst>
        </xdr:cNvPr>
        <xdr:cNvPicPr>
          <a:picLocks noChangeAspect="1"/>
        </xdr:cNvPicPr>
      </xdr:nvPicPr>
      <xdr:blipFill>
        <a:blip xmlns:r="http://schemas.openxmlformats.org/officeDocument/2006/relationships" r:embed="rId5"/>
        <a:stretch>
          <a:fillRect/>
        </a:stretch>
      </xdr:blipFill>
      <xdr:spPr>
        <a:xfrm>
          <a:off x="9229724" y="1029582"/>
          <a:ext cx="3575650" cy="2205775"/>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0" name="Picture 9">
          <a:extLst>
            <a:ext uri="{FF2B5EF4-FFF2-40B4-BE49-F238E27FC236}">
              <a16:creationId xmlns:a16="http://schemas.microsoft.com/office/drawing/2014/main" id="{48080BBA-5717-4D0C-B40A-2FF2B590473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714375</xdr:colOff>
          <xdr:row>10</xdr:row>
          <xdr:rowOff>114300</xdr:rowOff>
        </xdr:from>
        <xdr:to>
          <xdr:col>10</xdr:col>
          <xdr:colOff>209550</xdr:colOff>
          <xdr:row>17</xdr:row>
          <xdr:rowOff>4882</xdr:rowOff>
        </xdr:to>
        <xdr:pic>
          <xdr:nvPicPr>
            <xdr:cNvPr id="4" name="Picture 3">
              <a:extLst>
                <a:ext uri="{FF2B5EF4-FFF2-40B4-BE49-F238E27FC236}">
                  <a16:creationId xmlns:a16="http://schemas.microsoft.com/office/drawing/2014/main" id="{9B54EC3E-115E-5AA5-2C67-022CD1B8F60A}"/>
                </a:ext>
              </a:extLst>
            </xdr:cNvPr>
            <xdr:cNvPicPr>
              <a:picLocks noChangeAspect="1" noChangeArrowheads="1"/>
              <a:extLst>
                <a:ext uri="{84589F7E-364E-4C9E-8A38-B11213B215E9}">
                  <a14:cameraTool cellRange="List_Values!$D$11:$E$16" spid="_x0000_s5346"/>
                </a:ext>
              </a:extLst>
            </xdr:cNvPicPr>
          </xdr:nvPicPr>
          <xdr:blipFill>
            <a:blip xmlns:r="http://schemas.openxmlformats.org/officeDocument/2006/relationships" r:embed="rId7"/>
            <a:srcRect/>
            <a:stretch>
              <a:fillRect/>
            </a:stretch>
          </xdr:blipFill>
          <xdr:spPr bwMode="auto">
            <a:xfrm>
              <a:off x="6410325" y="2162175"/>
              <a:ext cx="2733675" cy="1195507"/>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2" name="Picture 1">
          <a:extLst>
            <a:ext uri="{FF2B5EF4-FFF2-40B4-BE49-F238E27FC236}">
              <a16:creationId xmlns:a16="http://schemas.microsoft.com/office/drawing/2014/main" id="{24C99FC3-4F6E-41AD-87A6-1BA7B04266EE}"/>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6</xdr:col>
      <xdr:colOff>780222</xdr:colOff>
      <xdr:row>4</xdr:row>
      <xdr:rowOff>26089</xdr:rowOff>
    </xdr:from>
    <xdr:to>
      <xdr:col>10</xdr:col>
      <xdr:colOff>202510</xdr:colOff>
      <xdr:row>9</xdr:row>
      <xdr:rowOff>105556</xdr:rowOff>
    </xdr:to>
    <xdr:pic>
      <xdr:nvPicPr>
        <xdr:cNvPr id="3" name="Picture 2">
          <a:extLst>
            <a:ext uri="{FF2B5EF4-FFF2-40B4-BE49-F238E27FC236}">
              <a16:creationId xmlns:a16="http://schemas.microsoft.com/office/drawing/2014/main" id="{4AA7633F-E276-4B2E-BDAE-157FD60593D2}"/>
            </a:ext>
          </a:extLst>
        </xdr:cNvPr>
        <xdr:cNvPicPr>
          <a:picLocks noChangeAspect="1"/>
        </xdr:cNvPicPr>
      </xdr:nvPicPr>
      <xdr:blipFill rotWithShape="1">
        <a:blip xmlns:r="http://schemas.openxmlformats.org/officeDocument/2006/relationships" r:embed="rId3"/>
        <a:srcRect l="1053" t="16222" r="62340" b="67875"/>
        <a:stretch/>
      </xdr:blipFill>
      <xdr:spPr>
        <a:xfrm>
          <a:off x="6476172" y="769039"/>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A93EA009-9D5F-45FD-8D7F-F6106BA36384}"/>
            </a:ext>
          </a:extLst>
        </xdr:cNvPr>
        <xdr:cNvPicPr>
          <a:picLocks noChangeAspect="1"/>
        </xdr:cNvPicPr>
      </xdr:nvPicPr>
      <xdr:blipFill>
        <a:blip xmlns:r="http://schemas.openxmlformats.org/officeDocument/2006/relationships" r:embed="rId4"/>
        <a:stretch>
          <a:fillRect/>
        </a:stretch>
      </xdr:blipFill>
      <xdr:spPr>
        <a:xfrm>
          <a:off x="3486150" y="752475"/>
          <a:ext cx="2713015" cy="2446682"/>
        </a:xfrm>
        <a:prstGeom prst="rect">
          <a:avLst/>
        </a:prstGeom>
      </xdr:spPr>
    </xdr:pic>
    <xdr:clientData/>
  </xdr:twoCellAnchor>
  <xdr:twoCellAnchor editAs="oneCell">
    <xdr:from>
      <xdr:col>10</xdr:col>
      <xdr:colOff>537286</xdr:colOff>
      <xdr:row>4</xdr:row>
      <xdr:rowOff>158610</xdr:rowOff>
    </xdr:from>
    <xdr:to>
      <xdr:col>13</xdr:col>
      <xdr:colOff>683222</xdr:colOff>
      <xdr:row>17</xdr:row>
      <xdr:rowOff>73803</xdr:rowOff>
    </xdr:to>
    <xdr:pic>
      <xdr:nvPicPr>
        <xdr:cNvPr id="7" name="Picture 6">
          <a:extLst>
            <a:ext uri="{FF2B5EF4-FFF2-40B4-BE49-F238E27FC236}">
              <a16:creationId xmlns:a16="http://schemas.microsoft.com/office/drawing/2014/main" id="{BB9E235B-03FE-438C-A36B-DAC68BABCB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71736" y="1073010"/>
          <a:ext cx="2736736"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236D3FF7-B248-4735-95E6-619E854534A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762001</xdr:colOff>
          <xdr:row>10</xdr:row>
          <xdr:rowOff>43380</xdr:rowOff>
        </xdr:from>
        <xdr:to>
          <xdr:col>10</xdr:col>
          <xdr:colOff>495301</xdr:colOff>
          <xdr:row>17</xdr:row>
          <xdr:rowOff>38100</xdr:rowOff>
        </xdr:to>
        <xdr:pic>
          <xdr:nvPicPr>
            <xdr:cNvPr id="4" name="Picture 3">
              <a:extLst>
                <a:ext uri="{FF2B5EF4-FFF2-40B4-BE49-F238E27FC236}">
                  <a16:creationId xmlns:a16="http://schemas.microsoft.com/office/drawing/2014/main" id="{A2E2899E-1A25-E894-CC5B-683ABF6CADD7}"/>
                </a:ext>
              </a:extLst>
            </xdr:cNvPr>
            <xdr:cNvPicPr>
              <a:picLocks noChangeAspect="1" noChangeArrowheads="1"/>
              <a:extLst>
                <a:ext uri="{84589F7E-364E-4C9E-8A38-B11213B215E9}">
                  <a14:cameraTool cellRange="List_Values!$D$19:$E$24" spid="_x0000_s6369"/>
                </a:ext>
              </a:extLst>
            </xdr:cNvPicPr>
          </xdr:nvPicPr>
          <xdr:blipFill>
            <a:blip xmlns:r="http://schemas.openxmlformats.org/officeDocument/2006/relationships" r:embed="rId7"/>
            <a:srcRect/>
            <a:stretch>
              <a:fillRect/>
            </a:stretch>
          </xdr:blipFill>
          <xdr:spPr bwMode="auto">
            <a:xfrm>
              <a:off x="6457951" y="2091255"/>
              <a:ext cx="2971800" cy="129964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7DF4A857-05D6-42B7-A2D4-E15A84CAD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3" name="Picture 2">
          <a:extLst>
            <a:ext uri="{FF2B5EF4-FFF2-40B4-BE49-F238E27FC236}">
              <a16:creationId xmlns:a16="http://schemas.microsoft.com/office/drawing/2014/main" id="{8B44FDF6-1C0E-4BCD-9FC5-D03F45251C2D}"/>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7</xdr:col>
      <xdr:colOff>18222</xdr:colOff>
      <xdr:row>4</xdr:row>
      <xdr:rowOff>92764</xdr:rowOff>
    </xdr:from>
    <xdr:to>
      <xdr:col>10</xdr:col>
      <xdr:colOff>250135</xdr:colOff>
      <xdr:row>9</xdr:row>
      <xdr:rowOff>172231</xdr:rowOff>
    </xdr:to>
    <xdr:pic>
      <xdr:nvPicPr>
        <xdr:cNvPr id="4" name="Picture 3">
          <a:extLst>
            <a:ext uri="{FF2B5EF4-FFF2-40B4-BE49-F238E27FC236}">
              <a16:creationId xmlns:a16="http://schemas.microsoft.com/office/drawing/2014/main" id="{6A40AFFF-CE23-4B46-BB49-3DF3CC2AD744}"/>
            </a:ext>
          </a:extLst>
        </xdr:cNvPr>
        <xdr:cNvPicPr>
          <a:picLocks noChangeAspect="1"/>
        </xdr:cNvPicPr>
      </xdr:nvPicPr>
      <xdr:blipFill rotWithShape="1">
        <a:blip xmlns:r="http://schemas.openxmlformats.org/officeDocument/2006/relationships" r:embed="rId3"/>
        <a:srcRect l="1053" t="16222" r="62340" b="67875"/>
        <a:stretch/>
      </xdr:blipFill>
      <xdr:spPr>
        <a:xfrm>
          <a:off x="6523797" y="1007164"/>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CF868C66-EBF3-43CF-A1FA-BE6BD9EFDC31}"/>
            </a:ext>
          </a:extLst>
        </xdr:cNvPr>
        <xdr:cNvPicPr>
          <a:picLocks noChangeAspect="1"/>
        </xdr:cNvPicPr>
      </xdr:nvPicPr>
      <xdr:blipFill>
        <a:blip xmlns:r="http://schemas.openxmlformats.org/officeDocument/2006/relationships" r:embed="rId4"/>
        <a:stretch>
          <a:fillRect/>
        </a:stretch>
      </xdr:blipFill>
      <xdr:spPr>
        <a:xfrm>
          <a:off x="3486150" y="923925"/>
          <a:ext cx="2713015" cy="2446682"/>
        </a:xfrm>
        <a:prstGeom prst="rect">
          <a:avLst/>
        </a:prstGeom>
      </xdr:spPr>
    </xdr:pic>
    <xdr:clientData/>
  </xdr:twoCellAnchor>
  <xdr:twoCellAnchor editAs="oneCell">
    <xdr:from>
      <xdr:col>10</xdr:col>
      <xdr:colOff>519650</xdr:colOff>
      <xdr:row>4</xdr:row>
      <xdr:rowOff>158610</xdr:rowOff>
    </xdr:from>
    <xdr:to>
      <xdr:col>13</xdr:col>
      <xdr:colOff>700859</xdr:colOff>
      <xdr:row>17</xdr:row>
      <xdr:rowOff>73803</xdr:rowOff>
    </xdr:to>
    <xdr:pic>
      <xdr:nvPicPr>
        <xdr:cNvPr id="7" name="Picture 6">
          <a:extLst>
            <a:ext uri="{FF2B5EF4-FFF2-40B4-BE49-F238E27FC236}">
              <a16:creationId xmlns:a16="http://schemas.microsoft.com/office/drawing/2014/main" id="{B422A1B3-5C3A-4B06-9D7D-A6E9D38705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54100" y="1073010"/>
          <a:ext cx="2772009"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0CFBDB2C-1C24-4DC2-990D-10B96CF8310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11</xdr:row>
          <xdr:rowOff>76200</xdr:rowOff>
        </xdr:from>
        <xdr:to>
          <xdr:col>10</xdr:col>
          <xdr:colOff>495300</xdr:colOff>
          <xdr:row>17</xdr:row>
          <xdr:rowOff>40143</xdr:rowOff>
        </xdr:to>
        <xdr:pic>
          <xdr:nvPicPr>
            <xdr:cNvPr id="9" name="Picture 8">
              <a:extLst>
                <a:ext uri="{FF2B5EF4-FFF2-40B4-BE49-F238E27FC236}">
                  <a16:creationId xmlns:a16="http://schemas.microsoft.com/office/drawing/2014/main" id="{5147C64A-26A4-9983-4B06-92C4BC49D072}"/>
                </a:ext>
              </a:extLst>
            </xdr:cNvPr>
            <xdr:cNvPicPr>
              <a:picLocks noChangeAspect="1" noChangeArrowheads="1"/>
              <a:extLst>
                <a:ext uri="{84589F7E-364E-4C9E-8A38-B11213B215E9}">
                  <a14:cameraTool cellRange="List_Values!$D$27:$E$31" spid="_x0000_s10436"/>
                </a:ext>
              </a:extLst>
            </xdr:cNvPicPr>
          </xdr:nvPicPr>
          <xdr:blipFill>
            <a:blip xmlns:r="http://schemas.openxmlformats.org/officeDocument/2006/relationships" r:embed="rId7"/>
            <a:srcRect/>
            <a:stretch>
              <a:fillRect/>
            </a:stretch>
          </xdr:blipFill>
          <xdr:spPr bwMode="auto">
            <a:xfrm>
              <a:off x="6448425" y="2305050"/>
              <a:ext cx="2981325" cy="108789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257270</xdr:colOff>
      <xdr:row>6</xdr:row>
      <xdr:rowOff>19980</xdr:rowOff>
    </xdr:from>
    <xdr:to>
      <xdr:col>18</xdr:col>
      <xdr:colOff>138416</xdr:colOff>
      <xdr:row>12</xdr:row>
      <xdr:rowOff>180976</xdr:rowOff>
    </xdr:to>
    <xdr:pic>
      <xdr:nvPicPr>
        <xdr:cNvPr id="5" name="Picture 4">
          <a:extLst>
            <a:ext uri="{FF2B5EF4-FFF2-40B4-BE49-F238E27FC236}">
              <a16:creationId xmlns:a16="http://schemas.microsoft.com/office/drawing/2014/main" id="{216821C8-4457-4ECE-9D0F-E81EC3A37EC8}"/>
            </a:ext>
          </a:extLst>
        </xdr:cNvPr>
        <xdr:cNvPicPr>
          <a:picLocks noChangeAspect="1"/>
        </xdr:cNvPicPr>
      </xdr:nvPicPr>
      <xdr:blipFill rotWithShape="1">
        <a:blip xmlns:r="http://schemas.openxmlformats.org/officeDocument/2006/relationships" r:embed="rId2"/>
        <a:srcRect t="14170" r="51248" b="26917"/>
        <a:stretch>
          <a:fillRect/>
        </a:stretch>
      </xdr:blipFill>
      <xdr:spPr>
        <a:xfrm>
          <a:off x="13706570" y="1315380"/>
          <a:ext cx="2462421" cy="1284946"/>
        </a:xfrm>
        <a:prstGeom prst="rect">
          <a:avLst/>
        </a:prstGeom>
      </xdr:spPr>
    </xdr:pic>
    <xdr:clientData/>
  </xdr:twoCellAnchor>
  <xdr:twoCellAnchor editAs="oneCell">
    <xdr:from>
      <xdr:col>7</xdr:col>
      <xdr:colOff>376545</xdr:colOff>
      <xdr:row>4</xdr:row>
      <xdr:rowOff>845</xdr:rowOff>
    </xdr:from>
    <xdr:to>
      <xdr:col>10</xdr:col>
      <xdr:colOff>330921</xdr:colOff>
      <xdr:row>8</xdr:row>
      <xdr:rowOff>187617</xdr:rowOff>
    </xdr:to>
    <xdr:pic>
      <xdr:nvPicPr>
        <xdr:cNvPr id="6" name="Picture 5">
          <a:extLst>
            <a:ext uri="{FF2B5EF4-FFF2-40B4-BE49-F238E27FC236}">
              <a16:creationId xmlns:a16="http://schemas.microsoft.com/office/drawing/2014/main" id="{53B5D611-50BC-4922-AFED-F4BC40328367}"/>
            </a:ext>
          </a:extLst>
        </xdr:cNvPr>
        <xdr:cNvPicPr>
          <a:picLocks noChangeAspect="1"/>
        </xdr:cNvPicPr>
      </xdr:nvPicPr>
      <xdr:blipFill>
        <a:blip xmlns:r="http://schemas.openxmlformats.org/officeDocument/2006/relationships" r:embed="rId3"/>
        <a:stretch>
          <a:fillRect/>
        </a:stretch>
      </xdr:blipFill>
      <xdr:spPr>
        <a:xfrm>
          <a:off x="6882120" y="915245"/>
          <a:ext cx="2383251" cy="948772"/>
        </a:xfrm>
        <a:prstGeom prst="rect">
          <a:avLst/>
        </a:prstGeom>
      </xdr:spPr>
    </xdr:pic>
    <xdr:clientData/>
  </xdr:twoCellAnchor>
  <xdr:twoCellAnchor editAs="oneCell">
    <xdr:from>
      <xdr:col>10</xdr:col>
      <xdr:colOff>741325</xdr:colOff>
      <xdr:row>4</xdr:row>
      <xdr:rowOff>55137</xdr:rowOff>
    </xdr:from>
    <xdr:to>
      <xdr:col>13</xdr:col>
      <xdr:colOff>805993</xdr:colOff>
      <xdr:row>17</xdr:row>
      <xdr:rowOff>58650</xdr:rowOff>
    </xdr:to>
    <xdr:pic>
      <xdr:nvPicPr>
        <xdr:cNvPr id="8" name="Picture 7">
          <a:extLst>
            <a:ext uri="{FF2B5EF4-FFF2-40B4-BE49-F238E27FC236}">
              <a16:creationId xmlns:a16="http://schemas.microsoft.com/office/drawing/2014/main" id="{3460F815-E9B6-46E7-BD0D-6BD452765A69}"/>
            </a:ext>
          </a:extLst>
        </xdr:cNvPr>
        <xdr:cNvPicPr>
          <a:picLocks noChangeAspect="1"/>
        </xdr:cNvPicPr>
      </xdr:nvPicPr>
      <xdr:blipFill>
        <a:blip xmlns:r="http://schemas.openxmlformats.org/officeDocument/2006/relationships" r:embed="rId4"/>
        <a:stretch>
          <a:fillRect/>
        </a:stretch>
      </xdr:blipFill>
      <xdr:spPr>
        <a:xfrm>
          <a:off x="9675775" y="798087"/>
          <a:ext cx="2655468" cy="2441913"/>
        </a:xfrm>
        <a:prstGeom prst="rect">
          <a:avLst/>
        </a:prstGeom>
      </xdr:spPr>
    </xdr:pic>
    <xdr:clientData/>
  </xdr:twoCellAnchor>
  <xdr:twoCellAnchor editAs="oneCell">
    <xdr:from>
      <xdr:col>3</xdr:col>
      <xdr:colOff>266700</xdr:colOff>
      <xdr:row>4</xdr:row>
      <xdr:rowOff>0</xdr:rowOff>
    </xdr:from>
    <xdr:to>
      <xdr:col>6</xdr:col>
      <xdr:colOff>607410</xdr:colOff>
      <xdr:row>17</xdr:row>
      <xdr:rowOff>25691</xdr:rowOff>
    </xdr:to>
    <xdr:pic>
      <xdr:nvPicPr>
        <xdr:cNvPr id="9" name="Picture 8">
          <a:extLst>
            <a:ext uri="{FF2B5EF4-FFF2-40B4-BE49-F238E27FC236}">
              <a16:creationId xmlns:a16="http://schemas.microsoft.com/office/drawing/2014/main" id="{87FD1E4E-4636-459F-8B45-31092DA5460A}"/>
            </a:ext>
          </a:extLst>
        </xdr:cNvPr>
        <xdr:cNvPicPr>
          <a:picLocks noChangeAspect="1"/>
        </xdr:cNvPicPr>
      </xdr:nvPicPr>
      <xdr:blipFill>
        <a:blip xmlns:r="http://schemas.openxmlformats.org/officeDocument/2006/relationships" r:embed="rId5"/>
        <a:stretch>
          <a:fillRect/>
        </a:stretch>
      </xdr:blipFill>
      <xdr:spPr>
        <a:xfrm>
          <a:off x="3533775" y="742950"/>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1" name="Picture 10">
          <a:extLst>
            <a:ext uri="{FF2B5EF4-FFF2-40B4-BE49-F238E27FC236}">
              <a16:creationId xmlns:a16="http://schemas.microsoft.com/office/drawing/2014/main" id="{3DD265F7-1FF5-4AA9-AD65-4DE2FAA0998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800100</xdr:colOff>
          <xdr:row>10</xdr:row>
          <xdr:rowOff>8278</xdr:rowOff>
        </xdr:from>
        <xdr:to>
          <xdr:col>10</xdr:col>
          <xdr:colOff>657225</xdr:colOff>
          <xdr:row>17</xdr:row>
          <xdr:rowOff>57150</xdr:rowOff>
        </xdr:to>
        <xdr:pic>
          <xdr:nvPicPr>
            <xdr:cNvPr id="3" name="Picture 2">
              <a:extLst>
                <a:ext uri="{FF2B5EF4-FFF2-40B4-BE49-F238E27FC236}">
                  <a16:creationId xmlns:a16="http://schemas.microsoft.com/office/drawing/2014/main" id="{C8B6856E-21FD-2F81-9A54-5F443400C299}"/>
                </a:ext>
              </a:extLst>
            </xdr:cNvPr>
            <xdr:cNvPicPr>
              <a:picLocks noChangeAspect="1" noChangeArrowheads="1"/>
              <a:extLst>
                <a:ext uri="{84589F7E-364E-4C9E-8A38-B11213B215E9}">
                  <a14:cameraTool cellRange="List_Values!$D$34:$E$39" spid="_x0000_s7837"/>
                </a:ext>
              </a:extLst>
            </xdr:cNvPicPr>
          </xdr:nvPicPr>
          <xdr:blipFill>
            <a:blip xmlns:r="http://schemas.openxmlformats.org/officeDocument/2006/relationships" r:embed="rId7"/>
            <a:srcRect/>
            <a:stretch>
              <a:fillRect/>
            </a:stretch>
          </xdr:blipFill>
          <xdr:spPr bwMode="auto">
            <a:xfrm>
              <a:off x="6496050" y="2056153"/>
              <a:ext cx="3095625" cy="135379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781050</xdr:colOff>
      <xdr:row>37</xdr:row>
      <xdr:rowOff>9525</xdr:rowOff>
    </xdr:from>
    <xdr:to>
      <xdr:col>19</xdr:col>
      <xdr:colOff>118981</xdr:colOff>
      <xdr:row>45</xdr:row>
      <xdr:rowOff>142875</xdr:rowOff>
    </xdr:to>
    <xdr:grpSp>
      <xdr:nvGrpSpPr>
        <xdr:cNvPr id="17" name="Group 16">
          <a:extLst>
            <a:ext uri="{FF2B5EF4-FFF2-40B4-BE49-F238E27FC236}">
              <a16:creationId xmlns:a16="http://schemas.microsoft.com/office/drawing/2014/main" id="{1CC38B57-0E19-4D90-954D-09298B04AD1E}"/>
            </a:ext>
          </a:extLst>
        </xdr:cNvPr>
        <xdr:cNvGrpSpPr/>
      </xdr:nvGrpSpPr>
      <xdr:grpSpPr>
        <a:xfrm>
          <a:off x="10629900" y="7248525"/>
          <a:ext cx="6481681" cy="1590675"/>
          <a:chOff x="10715625" y="7239000"/>
          <a:chExt cx="6481681" cy="1590675"/>
        </a:xfrm>
      </xdr:grpSpPr>
      <xdr:pic>
        <xdr:nvPicPr>
          <xdr:cNvPr id="18" name="Picture 17">
            <a:extLst>
              <a:ext uri="{FF2B5EF4-FFF2-40B4-BE49-F238E27FC236}">
                <a16:creationId xmlns:a16="http://schemas.microsoft.com/office/drawing/2014/main" id="{282B9D72-C52A-5CAB-F6F0-ECE29332A02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71FB0A9-D498-10FE-1EAF-DC9500481919}"/>
                  </a:ext>
                </a:extLst>
              </xdr:cNvPr>
              <xdr:cNvPicPr>
                <a:picLocks noChangeAspect="1" noChangeArrowheads="1"/>
                <a:extLst>
                  <a:ext uri="{84589F7E-364E-4C9E-8A38-B11213B215E9}">
                    <a14:cameraTool cellRange="List_Values!$G$49:$H$49" spid="_x0000_s7838"/>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21B61F4F-45C0-201F-2DF2-656F47495F23}"/>
                  </a:ext>
                </a:extLst>
              </xdr:cNvPr>
              <xdr:cNvPicPr>
                <a:picLocks noChangeAspect="1" noChangeArrowheads="1"/>
                <a:extLst>
                  <a:ext uri="{84589F7E-364E-4C9E-8A38-B11213B215E9}">
                    <a14:cameraTool cellRange="List_Values!$G$50:$H$50" spid="_x0000_s7839"/>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E746ABE9-0D7E-5E01-3C43-182515013608}"/>
                  </a:ext>
                </a:extLst>
              </xdr:cNvPr>
              <xdr:cNvPicPr>
                <a:picLocks noChangeAspect="1" noChangeArrowheads="1"/>
                <a:extLst>
                  <a:ext uri="{84589F7E-364E-4C9E-8A38-B11213B215E9}">
                    <a14:cameraTool cellRange="List_Values!$G$50:$H$50" spid="_x0000_s7840"/>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F7EBBCE4-3BF3-0F5B-55FD-F68C3E6FAC7D}"/>
                  </a:ext>
                </a:extLst>
              </xdr:cNvPr>
              <xdr:cNvPicPr>
                <a:picLocks noChangeAspect="1" noChangeArrowheads="1"/>
                <a:extLst>
                  <a:ext uri="{84589F7E-364E-4C9E-8A38-B11213B215E9}">
                    <a14:cameraTool cellRange="List_Values!$D$49" spid="_x0000_s7841"/>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AF32D27-058A-0EE2-707D-CB37F0D66B41}"/>
                  </a:ext>
                </a:extLst>
              </xdr:cNvPr>
              <xdr:cNvPicPr>
                <a:picLocks noChangeAspect="1" noChangeArrowheads="1"/>
                <a:extLst>
                  <a:ext uri="{84589F7E-364E-4C9E-8A38-B11213B215E9}">
                    <a14:cameraTool cellRange="List_Values!$D$50" spid="_x0000_s7842"/>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279887</xdr:colOff>
      <xdr:row>4</xdr:row>
      <xdr:rowOff>65978</xdr:rowOff>
    </xdr:from>
    <xdr:to>
      <xdr:col>19</xdr:col>
      <xdr:colOff>518012</xdr:colOff>
      <xdr:row>13</xdr:row>
      <xdr:rowOff>123826</xdr:rowOff>
    </xdr:to>
    <xdr:pic>
      <xdr:nvPicPr>
        <xdr:cNvPr id="5" name="Picture 4">
          <a:extLst>
            <a:ext uri="{FF2B5EF4-FFF2-40B4-BE49-F238E27FC236}">
              <a16:creationId xmlns:a16="http://schemas.microsoft.com/office/drawing/2014/main" id="{26E6C3B4-78E4-416B-BDBF-A90A20C5FF76}"/>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4386412" y="980378"/>
          <a:ext cx="2819400" cy="1753298"/>
        </a:xfrm>
        <a:prstGeom prst="rect">
          <a:avLst/>
        </a:prstGeom>
      </xdr:spPr>
    </xdr:pic>
    <xdr:clientData/>
  </xdr:twoCellAnchor>
  <xdr:twoCellAnchor editAs="oneCell">
    <xdr:from>
      <xdr:col>7</xdr:col>
      <xdr:colOff>79862</xdr:colOff>
      <xdr:row>4</xdr:row>
      <xdr:rowOff>2197</xdr:rowOff>
    </xdr:from>
    <xdr:to>
      <xdr:col>10</xdr:col>
      <xdr:colOff>309969</xdr:colOff>
      <xdr:row>9</xdr:row>
      <xdr:rowOff>59347</xdr:rowOff>
    </xdr:to>
    <xdr:pic>
      <xdr:nvPicPr>
        <xdr:cNvPr id="6" name="Picture 5">
          <a:extLst>
            <a:ext uri="{FF2B5EF4-FFF2-40B4-BE49-F238E27FC236}">
              <a16:creationId xmlns:a16="http://schemas.microsoft.com/office/drawing/2014/main" id="{1C6C84EE-2B1C-4B97-B20D-B480A8CA3C63}"/>
            </a:ext>
          </a:extLst>
        </xdr:cNvPr>
        <xdr:cNvPicPr>
          <a:picLocks noChangeAspect="1"/>
        </xdr:cNvPicPr>
      </xdr:nvPicPr>
      <xdr:blipFill rotWithShape="1">
        <a:blip xmlns:r="http://schemas.openxmlformats.org/officeDocument/2006/relationships" r:embed="rId3"/>
        <a:srcRect l="17940" t="11381" r="47444" b="72824"/>
        <a:stretch/>
      </xdr:blipFill>
      <xdr:spPr>
        <a:xfrm>
          <a:off x="6585437" y="745147"/>
          <a:ext cx="2658982" cy="1009650"/>
        </a:xfrm>
        <a:prstGeom prst="rect">
          <a:avLst/>
        </a:prstGeom>
      </xdr:spPr>
    </xdr:pic>
    <xdr:clientData/>
  </xdr:twoCellAnchor>
  <xdr:twoCellAnchor editAs="oneCell">
    <xdr:from>
      <xdr:col>3</xdr:col>
      <xdr:colOff>257175</xdr:colOff>
      <xdr:row>4</xdr:row>
      <xdr:rowOff>0</xdr:rowOff>
    </xdr:from>
    <xdr:to>
      <xdr:col>6</xdr:col>
      <xdr:colOff>542924</xdr:colOff>
      <xdr:row>17</xdr:row>
      <xdr:rowOff>4883</xdr:rowOff>
    </xdr:to>
    <xdr:pic>
      <xdr:nvPicPr>
        <xdr:cNvPr id="8" name="Picture 7">
          <a:extLst>
            <a:ext uri="{FF2B5EF4-FFF2-40B4-BE49-F238E27FC236}">
              <a16:creationId xmlns:a16="http://schemas.microsoft.com/office/drawing/2014/main" id="{ED2B37FF-964D-48DC-AF3C-E5A7DA32D26F}"/>
            </a:ext>
          </a:extLst>
        </xdr:cNvPr>
        <xdr:cNvPicPr>
          <a:picLocks noChangeAspect="1"/>
        </xdr:cNvPicPr>
      </xdr:nvPicPr>
      <xdr:blipFill>
        <a:blip xmlns:r="http://schemas.openxmlformats.org/officeDocument/2006/relationships" r:embed="rId4"/>
        <a:stretch>
          <a:fillRect/>
        </a:stretch>
      </xdr:blipFill>
      <xdr:spPr>
        <a:xfrm>
          <a:off x="3524250" y="742950"/>
          <a:ext cx="2714624" cy="2443283"/>
        </a:xfrm>
        <a:prstGeom prst="rect">
          <a:avLst/>
        </a:prstGeom>
      </xdr:spPr>
    </xdr:pic>
    <xdr:clientData/>
  </xdr:twoCellAnchor>
  <xdr:twoCellAnchor editAs="oneCell">
    <xdr:from>
      <xdr:col>10</xdr:col>
      <xdr:colOff>770077</xdr:colOff>
      <xdr:row>5</xdr:row>
      <xdr:rowOff>126022</xdr:rowOff>
    </xdr:from>
    <xdr:to>
      <xdr:col>15</xdr:col>
      <xdr:colOff>195009</xdr:colOff>
      <xdr:row>17</xdr:row>
      <xdr:rowOff>69383</xdr:rowOff>
    </xdr:to>
    <xdr:pic>
      <xdr:nvPicPr>
        <xdr:cNvPr id="13" name="Picture 12">
          <a:extLst>
            <a:ext uri="{FF2B5EF4-FFF2-40B4-BE49-F238E27FC236}">
              <a16:creationId xmlns:a16="http://schemas.microsoft.com/office/drawing/2014/main" id="{3441F688-2925-4524-BAFC-D8AE917344C9}"/>
            </a:ext>
          </a:extLst>
        </xdr:cNvPr>
        <xdr:cNvPicPr>
          <a:picLocks noChangeAspect="1"/>
        </xdr:cNvPicPr>
      </xdr:nvPicPr>
      <xdr:blipFill>
        <a:blip xmlns:r="http://schemas.openxmlformats.org/officeDocument/2006/relationships" r:embed="rId5"/>
        <a:stretch>
          <a:fillRect/>
        </a:stretch>
      </xdr:blipFill>
      <xdr:spPr>
        <a:xfrm>
          <a:off x="9704527" y="1059472"/>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4" name="Picture 13">
          <a:extLst>
            <a:ext uri="{FF2B5EF4-FFF2-40B4-BE49-F238E27FC236}">
              <a16:creationId xmlns:a16="http://schemas.microsoft.com/office/drawing/2014/main" id="{26522FDE-B9EB-4969-A424-E6E68EB632B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771525</xdr:colOff>
          <xdr:row>10</xdr:row>
          <xdr:rowOff>0</xdr:rowOff>
        </xdr:from>
        <xdr:to>
          <xdr:col>10</xdr:col>
          <xdr:colOff>582235</xdr:colOff>
          <xdr:row>17</xdr:row>
          <xdr:rowOff>28574</xdr:rowOff>
        </xdr:to>
        <xdr:pic>
          <xdr:nvPicPr>
            <xdr:cNvPr id="2" name="Picture 1">
              <a:extLst>
                <a:ext uri="{FF2B5EF4-FFF2-40B4-BE49-F238E27FC236}">
                  <a16:creationId xmlns:a16="http://schemas.microsoft.com/office/drawing/2014/main" id="{55A0FCD0-DE95-B76F-9EE3-6053A1D25B1D}"/>
                </a:ext>
              </a:extLst>
            </xdr:cNvPr>
            <xdr:cNvPicPr>
              <a:picLocks noChangeAspect="1" noChangeArrowheads="1"/>
              <a:extLst>
                <a:ext uri="{84589F7E-364E-4C9E-8A38-B11213B215E9}">
                  <a14:cameraTool cellRange="List_Values!$D$42:$E$47" spid="_x0000_s8877"/>
                </a:ext>
              </a:extLst>
            </xdr:cNvPicPr>
          </xdr:nvPicPr>
          <xdr:blipFill>
            <a:blip xmlns:r="http://schemas.openxmlformats.org/officeDocument/2006/relationships" r:embed="rId7"/>
            <a:srcRect/>
            <a:stretch>
              <a:fillRect/>
            </a:stretch>
          </xdr:blipFill>
          <xdr:spPr bwMode="auto">
            <a:xfrm>
              <a:off x="6467475" y="2047875"/>
              <a:ext cx="3049210" cy="133349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723900</xdr:colOff>
      <xdr:row>37</xdr:row>
      <xdr:rowOff>180975</xdr:rowOff>
    </xdr:from>
    <xdr:to>
      <xdr:col>19</xdr:col>
      <xdr:colOff>261856</xdr:colOff>
      <xdr:row>46</xdr:row>
      <xdr:rowOff>114300</xdr:rowOff>
    </xdr:to>
    <xdr:grpSp>
      <xdr:nvGrpSpPr>
        <xdr:cNvPr id="9" name="Group 8">
          <a:extLst>
            <a:ext uri="{FF2B5EF4-FFF2-40B4-BE49-F238E27FC236}">
              <a16:creationId xmlns:a16="http://schemas.microsoft.com/office/drawing/2014/main" id="{073578C6-8362-46F9-8E06-1D170303E893}"/>
            </a:ext>
          </a:extLst>
        </xdr:cNvPr>
        <xdr:cNvGrpSpPr/>
      </xdr:nvGrpSpPr>
      <xdr:grpSpPr>
        <a:xfrm>
          <a:off x="10467975" y="7419975"/>
          <a:ext cx="6481681" cy="1581150"/>
          <a:chOff x="10715625" y="7239000"/>
          <a:chExt cx="6481681" cy="1590675"/>
        </a:xfrm>
      </xdr:grpSpPr>
      <xdr:pic>
        <xdr:nvPicPr>
          <xdr:cNvPr id="16" name="Picture 15">
            <a:extLst>
              <a:ext uri="{FF2B5EF4-FFF2-40B4-BE49-F238E27FC236}">
                <a16:creationId xmlns:a16="http://schemas.microsoft.com/office/drawing/2014/main" id="{2E99957B-BE52-C612-6838-E0309B423C5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8C90456-1B9B-4B50-38FA-79E55B69D3D0}"/>
                  </a:ext>
                </a:extLst>
              </xdr:cNvPr>
              <xdr:cNvPicPr>
                <a:picLocks noChangeAspect="1" noChangeArrowheads="1"/>
                <a:extLst>
                  <a:ext uri="{84589F7E-364E-4C9E-8A38-B11213B215E9}">
                    <a14:cameraTool cellRange="List_Values!$G$49:$H$49" spid="_x0000_s8878"/>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34FE68F5-8A22-20F8-D135-45E076131A64}"/>
                  </a:ext>
                </a:extLst>
              </xdr:cNvPr>
              <xdr:cNvPicPr>
                <a:picLocks noChangeAspect="1" noChangeArrowheads="1"/>
                <a:extLst>
                  <a:ext uri="{84589F7E-364E-4C9E-8A38-B11213B215E9}">
                    <a14:cameraTool cellRange="List_Values!$G$50:$H$50" spid="_x0000_s8879"/>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27052C00-B6F7-5BEF-4372-8673789E65CD}"/>
                  </a:ext>
                </a:extLst>
              </xdr:cNvPr>
              <xdr:cNvPicPr>
                <a:picLocks noChangeAspect="1" noChangeArrowheads="1"/>
                <a:extLst>
                  <a:ext uri="{84589F7E-364E-4C9E-8A38-B11213B215E9}">
                    <a14:cameraTool cellRange="List_Values!$G$50:$H$50" spid="_x0000_s8880"/>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8F698444-79C2-7262-721E-9DBC7CD9974D}"/>
                  </a:ext>
                </a:extLst>
              </xdr:cNvPr>
              <xdr:cNvPicPr>
                <a:picLocks noChangeAspect="1" noChangeArrowheads="1"/>
                <a:extLst>
                  <a:ext uri="{84589F7E-364E-4C9E-8A38-B11213B215E9}">
                    <a14:cameraTool cellRange="List_Values!$D$49" spid="_x0000_s8881"/>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44889DB-718F-2C8F-7049-3CBC10C33D28}"/>
                  </a:ext>
                </a:extLst>
              </xdr:cNvPr>
              <xdr:cNvPicPr>
                <a:picLocks noChangeAspect="1" noChangeArrowheads="1"/>
                <a:extLst>
                  <a:ext uri="{84589F7E-364E-4C9E-8A38-B11213B215E9}">
                    <a14:cameraTool cellRange="List_Values!$D$50" spid="_x0000_s8882"/>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550AE5-2966-4478-B061-DF377501D963}" name="Table1" displayName="Table1" ref="A23:S34" totalsRowCount="1" headerRowDxfId="551" dataDxfId="549" totalsRowDxfId="547" headerRowBorderDxfId="550" tableBorderDxfId="548" totalsRowBorderDxfId="546">
  <autoFilter ref="A23:S33" xr:uid="{03550AE5-2966-4478-B061-DF377501D96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B497480-AF85-4745-BBB9-FFE9E1EDC808}" name="Fachada/Fase" dataDxfId="545" totalsRowDxfId="544"/>
    <tableColumn id="2" xr3:uid="{FE42BB1A-0D88-40FA-B3C7-4100F76B0583}" name="Posición" dataDxfId="543" totalsRowDxfId="542"/>
    <tableColumn id="3" xr3:uid="{3AAD7609-EB8B-4201-8E03-17D71A297FAA}" name="Cantidad_x000a_Q [pcs]" dataDxfId="541" totalsRowDxfId="540"/>
    <tableColumn id="4" xr3:uid="{97DFBC6F-2B6F-4FD5-9974-523F6DBB8C35}" name="Longitud_x000a_L [mm]" dataDxfId="539" totalsRowDxfId="538"/>
    <tableColumn id="5" xr3:uid="{7A5245C8-8227-428E-8665-14857C4D1F7D}" name="Espesor_x000a_T [mm]" dataDxfId="537" totalsRowDxfId="536"/>
    <tableColumn id="6" xr3:uid="{B06F805F-9E82-46FB-9E4A-0BF7174B2967}" name="Módulo_x000a_M [mm]" dataDxfId="535" totalsRowDxfId="534"/>
    <tableColumn id="7" xr3:uid="{96B8890E-7975-4DC0-AD70-C43F1DAE21CE}" name="Tipo de panel" dataDxfId="533" totalsRowDxfId="532"/>
    <tableColumn id="8" xr3:uid="{F7F0C8A3-57A6-43DB-B8FB-AC526B49907F}" name="Tipo de núcleo" dataDxfId="531" totalsRowDxfId="530"/>
    <tableColumn id="9" xr3:uid="{162864BB-E503-4B0A-8EC7-1700984A75BF}" name="Espesor_x000a_(lado A) [mm]" dataDxfId="529" totalsRowDxfId="528"/>
    <tableColumn id="10" xr3:uid="{56B247BA-7481-4634-A775-8A9D3047CB7E}" name="Tipo de cobertura_x000a_(lado A)" dataDxfId="527" totalsRowDxfId="526"/>
    <tableColumn id="11" xr3:uid="{33240B66-F3FC-4B9A-8225-8DF2718EBD1E}" name="Color_x000a_(lado A)" dataDxfId="525" totalsRowDxfId="524"/>
    <tableColumn id="12" xr3:uid="{B9EEAA89-F704-4DF8-866A-971FD4FD978E}" name="Tipo de perfil_x000a_(lado A)" dataDxfId="523" totalsRowDxfId="522"/>
    <tableColumn id="13" xr3:uid="{E3936198-CD3F-4141-9370-8D2357C7ABAC}" name="Espesor_x000a_(lado B) [mm]" dataDxfId="521" totalsRowDxfId="520"/>
    <tableColumn id="14" xr3:uid="{1580DE88-FCC9-449A-9C17-E191A2891005}" name="Tipo de cubrición _x000a_(lado B)" dataDxfId="519" totalsRowDxfId="518"/>
    <tableColumn id="15" xr3:uid="{116E16C5-B739-4F11-A034-8B7B069672A1}" name="Color_x000a_(lado B)" dataDxfId="517" totalsRowDxfId="516"/>
    <tableColumn id="16" xr3:uid="{059C8564-3B30-4A1A-AC5A-2F009FC8E184}" name="Tipo de perfil_x000a_(lado B)" dataDxfId="515" totalsRowDxfId="514"/>
    <tableColumn id="17" xr3:uid="{3EBD03A0-4AA2-4E5A-80C4-6F158A1A3DD4}" name="Notas" totalsRowLabel="Total [m2]" dataDxfId="513" totalsRowDxfId="512"/>
    <tableColumn id="18" xr3:uid="{8D6D3032-6345-4B65-B4FC-BC4E4BC05C6B}" name="Total_x000a_Q×L×M [m2]" totalsRowFunction="sum" dataDxfId="511" totalsRowDxfId="510">
      <calculatedColumnFormula>C24*D24/1000*F24/1000</calculatedColumnFormula>
    </tableColumn>
    <tableColumn id="19" xr3:uid="{40D133F4-1327-4EA0-84AE-83ACFF8C8CC5}" name="Prioridad" dataDxfId="509" totalsRowDxfId="50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8269F2-77B2-4571-8A55-55BD047D2B9E}" name="Table2" displayName="Table2" ref="A23:V34" totalsRowCount="1" headerRowDxfId="477" dataDxfId="475" totalsRowDxfId="473" headerRowBorderDxfId="476" tableBorderDxfId="474">
  <autoFilter ref="A23:V33" xr:uid="{E38269F2-77B2-4571-8A55-55BD047D2B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17BF085A-A47F-47A0-931E-D3F5727E15DE}" name="Fachada/Fase" dataDxfId="472" totalsRowDxfId="471"/>
    <tableColumn id="2" xr3:uid="{5E26DE69-FB8E-47A6-9679-9088E93E2D9E}" name="Posición" dataDxfId="470" totalsRowDxfId="469"/>
    <tableColumn id="3" xr3:uid="{B1AF581D-EEB9-4EB4-84F4-3126D067E895}" name="Cantidad_x000a_Q [pcs]" dataDxfId="468" totalsRowDxfId="467"/>
    <tableColumn id="4" xr3:uid="{B26FF364-34A5-4653-A918-51CF7B18058F}" name="A [mm]" dataDxfId="466" totalsRowDxfId="465"/>
    <tableColumn id="5" xr3:uid="{B6FFC021-E827-42C9-8799-1CF02010518E}" name="B [mm]" dataDxfId="464" totalsRowDxfId="463"/>
    <tableColumn id="6" xr3:uid="{3072D4BE-4451-41AE-B1C7-73939DC13FAF}" name="Ángulo_x000a_[°]" dataDxfId="462" totalsRowDxfId="461"/>
    <tableColumn id="7" xr3:uid="{B7279285-BD1A-4FBA-912D-8EECE206EFE2}" name="Dimensión_x000a_L=A+B [mm]" dataDxfId="460" totalsRowDxfId="459">
      <calculatedColumnFormula>D24+E24</calculatedColumnFormula>
    </tableColumn>
    <tableColumn id="8" xr3:uid="{9D91E482-E1F0-49FA-A9EC-F23283E2D697}" name="Espesor_x000a_T [mm]" dataDxfId="458" totalsRowDxfId="457"/>
    <tableColumn id="9" xr3:uid="{5DC3D2F6-3D19-41F2-AF55-08D383C14AF6}" name="Módulo_x000a_M [mm]" dataDxfId="456" totalsRowDxfId="455"/>
    <tableColumn id="10" xr3:uid="{FD71DBEB-9733-47C8-90A1-3404430CA74B}" name="Tipo de panel" dataDxfId="454" totalsRowDxfId="453"/>
    <tableColumn id="11" xr3:uid="{F7D00E42-13FA-45C6-BDA2-658CF5821BF4}" name="Tipo de núcleo" dataDxfId="452" totalsRowDxfId="451"/>
    <tableColumn id="12" xr3:uid="{5432BEA7-4161-4364-8E31-5EC8A4571167}" name="Espesor_x000a_(lado A) [mm]" dataDxfId="450" totalsRowDxfId="449"/>
    <tableColumn id="13" xr3:uid="{297B22F6-6A67-4F8E-81EF-119DF4E4483F}" name="Tipo de cobertura_x000a_(lado A)" dataDxfId="448" totalsRowDxfId="447"/>
    <tableColumn id="14" xr3:uid="{D57DB57F-E568-49A2-BBC3-1A1C53EDECA0}" name="Color_x000a_(lado A)" dataDxfId="446" totalsRowDxfId="445"/>
    <tableColumn id="15" xr3:uid="{C54ED9DE-608D-46F0-A485-A58D1E78E51C}" name="Tipo de perfil_x000a_(lado A)" dataDxfId="444" totalsRowDxfId="443"/>
    <tableColumn id="16" xr3:uid="{F941529A-DFEB-456A-AB08-34FE38E6F600}" name="Espesor_x000a_(lado B) [mm]" dataDxfId="442" totalsRowDxfId="441"/>
    <tableColumn id="17" xr3:uid="{86CAB7A8-3991-43BA-BEF0-02F2111B02A1}" name="Tipo de cubrición _x000a_(lado B)" dataDxfId="440" totalsRowDxfId="439"/>
    <tableColumn id="18" xr3:uid="{FF2A45B4-E422-4E41-9E4B-868F326ED5C1}" name="Color_x000a_(lado B)" dataDxfId="438" totalsRowDxfId="437"/>
    <tableColumn id="19" xr3:uid="{F2040752-1285-4123-818B-F34F984BA043}" name="Tipo de perfil_x000a_(lado B)" dataDxfId="436" totalsRowDxfId="435"/>
    <tableColumn id="20" xr3:uid="{C9ACCFBD-994C-4566-9BA7-6180CB9D84E6}" name="Notas" totalsRowLabel="Total [m2]" dataDxfId="434" totalsRowDxfId="433"/>
    <tableColumn id="21" xr3:uid="{6DAA6847-A890-4E36-90D4-244ABF723010}" name="Total_x000a_Q×L×M [m2]" totalsRowFunction="sum" dataDxfId="432" totalsRowDxfId="431">
      <calculatedColumnFormula>C24*G24/1000*I24/1000</calculatedColumnFormula>
    </tableColumn>
    <tableColumn id="22" xr3:uid="{853E4FBC-DF4D-484D-A414-7D1949F04D7A}" name="Prioridad" dataDxfId="430" totalsRowDxfId="42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BEA86A2-5E2F-4627-B678-F16BA1E79304}" name="Table3" displayName="Table3" ref="A23:X34" totalsRowCount="1" headerRowDxfId="396" dataDxfId="394" totalsRowDxfId="392" headerRowBorderDxfId="395" tableBorderDxfId="393">
  <autoFilter ref="A23:X33" xr:uid="{2BEA86A2-5E2F-4627-B678-F16BA1E793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34FA2E6F-F894-49B9-A363-BE1E84D9B28C}" name="Fachada/Fase" dataDxfId="391" totalsRowDxfId="390"/>
    <tableColumn id="2" xr3:uid="{D67F3F68-6350-4A00-85D5-74DC473AFB53}" name="Posición" dataDxfId="389" totalsRowDxfId="388"/>
    <tableColumn id="3" xr3:uid="{B648AC4B-8317-4841-A09B-22436AA6278B}" name="Cantidad_x000a_Q [pcs]" dataDxfId="387" totalsRowDxfId="386"/>
    <tableColumn id="4" xr3:uid="{316BCA29-6653-49BB-A182-9E5468AC8722}" name="A [mm]" dataDxfId="385" totalsRowDxfId="384"/>
    <tableColumn id="5" xr3:uid="{9AD159D3-8EAE-41D6-A147-5A08DE7C7383}" name="B [mm]" dataDxfId="383" totalsRowDxfId="382"/>
    <tableColumn id="6" xr3:uid="{8FA95B83-5508-4C19-9DD1-C455D9175888}" name="C [mm]" dataDxfId="381" totalsRowDxfId="380"/>
    <tableColumn id="7" xr3:uid="{E451AD24-A00D-4969-BCAC-D7A1D74F0C16}" name="Ángulo_x000a_a [°]" dataDxfId="379" totalsRowDxfId="378"/>
    <tableColumn id="8" xr3:uid="{FCAF96DA-8B4F-4236-A8C1-488075526EC7}" name="Ángulo_x000a_c [°]" dataDxfId="377" totalsRowDxfId="376"/>
    <tableColumn id="9" xr3:uid="{B5664CA6-7321-486C-A60E-991A77F746FF}" name="Dimensión_x000a_L=A+B+C [mm]" dataDxfId="375" totalsRowDxfId="374">
      <calculatedColumnFormula>D24+E24+F24</calculatedColumnFormula>
    </tableColumn>
    <tableColumn id="10" xr3:uid="{BC7A871F-CA8E-479C-9CAE-C9AA7CD6BA73}" name="Espesor_x000a_T [mm]" dataDxfId="373" totalsRowDxfId="372"/>
    <tableColumn id="11" xr3:uid="{9AC13EA5-3925-4CF7-BEDD-3F2779EE5C6D}" name="Módulo_x000a_M [mm]" dataDxfId="371" totalsRowDxfId="370"/>
    <tableColumn id="12" xr3:uid="{E9A85488-2380-415D-9A1A-6E99DD3777A8}" name="Tipo de panel" dataDxfId="369" totalsRowDxfId="368"/>
    <tableColumn id="13" xr3:uid="{24562636-D7BD-41C3-9AD2-EDD8D24B3714}" name="Tipo de núcleo" dataDxfId="367" totalsRowDxfId="366"/>
    <tableColumn id="14" xr3:uid="{16F4D6CE-31D5-4F21-B829-C52C69BD7FDE}" name="Espesor_x000a_(lado A) [mm]" dataDxfId="365" totalsRowDxfId="364"/>
    <tableColumn id="15" xr3:uid="{EB6DDF17-68E8-43F6-879B-907E99B0E853}" name="Tipo de cobertura_x000a_(lado A)" dataDxfId="363" totalsRowDxfId="362"/>
    <tableColumn id="16" xr3:uid="{F3F78F25-F62D-4885-955D-CF67E380B446}" name="Color_x000a_(lado A)" dataDxfId="361" totalsRowDxfId="360"/>
    <tableColumn id="17" xr3:uid="{382615C8-3E8E-467E-9F18-3708900B7015}" name="Tipo de perfil_x000a_(lado A)" dataDxfId="359" totalsRowDxfId="358"/>
    <tableColumn id="18" xr3:uid="{A0797670-8439-4038-A005-D8348264AD7C}" name="Espesor_x000a_(lado B) [mm]" dataDxfId="357" totalsRowDxfId="356"/>
    <tableColumn id="19" xr3:uid="{29638E6F-6974-4614-9483-7E12B981C8A4}" name="Tipo de cubrición _x000a_(lado B)" dataDxfId="355" totalsRowDxfId="354"/>
    <tableColumn id="20" xr3:uid="{DBFCDC3D-5689-4F76-9E92-F7592F9F83AF}" name="Color_x000a_(lado B)" dataDxfId="353" totalsRowDxfId="352"/>
    <tableColumn id="21" xr3:uid="{16170831-0C73-496C-B415-FA41FAABCF9A}" name="Tipo de perfil_x000a_(lado B)" dataDxfId="351" totalsRowDxfId="350"/>
    <tableColumn id="22" xr3:uid="{2DFC2476-BD7B-4567-8CC8-191F4272AF6B}" name="Notas" totalsRowLabel="Total [m2]" dataDxfId="349" totalsRowDxfId="348"/>
    <tableColumn id="23" xr3:uid="{9E51AAD0-F3D6-4862-A140-CCFAC4A074BB}" name="Total_x000a_Q×L×M [m2]" totalsRowFunction="sum" dataDxfId="347" totalsRowDxfId="346">
      <calculatedColumnFormula>C24*I24/1000*K24/1000</calculatedColumnFormula>
    </tableColumn>
    <tableColumn id="24" xr3:uid="{A3A40477-D090-4F47-B0D0-48E105461702}" name="Prioridad" dataDxfId="345" totalsRowDxfId="34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A590D9-4422-42E8-9FB5-2B7D91223D04}" name="Table4" displayName="Table4" ref="A23:W34" totalsRowCount="1" headerRowDxfId="309" dataDxfId="307" totalsRowDxfId="305" headerRowBorderDxfId="308" tableBorderDxfId="306">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783B8E7-7CC9-4A55-B351-C508316832A9}" name="Fachada/Fase" dataDxfId="304" totalsRowDxfId="303"/>
    <tableColumn id="2" xr3:uid="{DE1CC794-20C0-42A2-B96A-7CE7FBD08CF7}" name="Posición" dataDxfId="302" totalsRowDxfId="301"/>
    <tableColumn id="3" xr3:uid="{4F26DEEA-2E47-48B2-A935-9EE7BA1EF222}" name="Cantidad_x000a_Q [pcs]" dataDxfId="300" totalsRowDxfId="299"/>
    <tableColumn id="4" xr3:uid="{2DD7BF37-A0B4-4783-83DA-48BC14977362}" name="A [mm]" dataDxfId="298" totalsRowDxfId="297"/>
    <tableColumn id="5" xr3:uid="{F58E5C0D-59DC-4D0A-9470-205F641E448C}" name="B [mm]" dataDxfId="296" totalsRowDxfId="295"/>
    <tableColumn id="6" xr3:uid="{04690CF0-ED44-4CE9-849F-8C9C7BC5DAC8}" name="Dimensión_x000a_A+B [mm]" dataDxfId="294" totalsRowDxfId="293">
      <calculatedColumnFormula>D24+E24</calculatedColumnFormula>
    </tableColumn>
    <tableColumn id="7" xr3:uid="{B380A317-8031-4DA1-8727-FDAE82C9B7EA}" name="Ángulo_x000a_[°]" dataDxfId="292" totalsRowDxfId="291"/>
    <tableColumn id="8" xr3:uid="{88A2D731-A95E-4B4D-B493-B16AD749A743}" name="Longitud_x000a_L [mm]" dataDxfId="290" totalsRowDxfId="289"/>
    <tableColumn id="9" xr3:uid="{40193CEF-6021-42A4-BE22-7EC0CCE98B39}" name="Espesor_x000a_T [mm]" dataDxfId="288" totalsRowDxfId="287"/>
    <tableColumn id="10" xr3:uid="{1DC3A4FB-8708-49C9-9B65-2A7C06F2DA68}" name="Módulo_x000a_M [mm]" dataDxfId="286" totalsRowDxfId="285"/>
    <tableColumn id="11" xr3:uid="{B754F6C5-4536-4FD1-A18B-3544BEE1A084}" name="Tipo de panel" dataDxfId="284" totalsRowDxfId="283"/>
    <tableColumn id="12" xr3:uid="{9D593211-E32E-4368-99D0-E64E02B7AEF4}" name="Tipo de núcleo" dataDxfId="282" totalsRowDxfId="281"/>
    <tableColumn id="13" xr3:uid="{4FBFBD3E-FF2D-4F6A-9905-BA34676628DB}" name="Espesor_x000a_(lado A) [mm]" dataDxfId="280" totalsRowDxfId="279"/>
    <tableColumn id="14" xr3:uid="{5422C484-0BC0-4932-8691-60910207BE21}" name="Tipo de cobertura_x000a_(lado A)" dataDxfId="278" totalsRowDxfId="277"/>
    <tableColumn id="15" xr3:uid="{CCFEDA5D-DA8E-4FC1-B932-8765E259EE61}" name="Color_x000a_(lado A)" dataDxfId="276" totalsRowDxfId="275"/>
    <tableColumn id="16" xr3:uid="{57D7756C-7980-4E7A-A705-05C51EF9B70F}" name="Tipo de perfil_x000a_(lado A)" dataDxfId="274" totalsRowDxfId="273"/>
    <tableColumn id="17" xr3:uid="{95AC0E3C-425D-4758-8225-CC268B31BFF6}" name="Espesor_x000a_(lado B) [mm]" dataDxfId="272" totalsRowDxfId="271"/>
    <tableColumn id="18" xr3:uid="{C81A16FE-2F52-4C27-B1F5-AB87DDB0FB72}" name="Tipo de cubrición _x000a_(lado B)" dataDxfId="270" totalsRowDxfId="269"/>
    <tableColumn id="19" xr3:uid="{DCBA6A79-D5F5-48E8-ACCA-E0363DE50DAD}" name="Color_x000a_(lado B)" dataDxfId="268" totalsRowDxfId="267"/>
    <tableColumn id="20" xr3:uid="{E9F30C13-B419-44C3-9D0E-0A5FB3F4FF7C}" name="Tipo de perfil_x000a_(lado B)" dataDxfId="266" totalsRowDxfId="265"/>
    <tableColumn id="21" xr3:uid="{B1E3F7F2-4CF3-4E3D-8553-D697D7C3ADF0}" name="Notas" totalsRowLabel="Total [m2]" dataDxfId="264" totalsRowDxfId="263"/>
    <tableColumn id="22" xr3:uid="{A8943420-06C1-420A-A4ED-9DBF1C08C597}" name="Total_x000a_Q×L×M [m2]" totalsRowFunction="sum" dataDxfId="262" totalsRowDxfId="261">
      <calculatedColumnFormula>C24*H24/1000*J24/1000</calculatedColumnFormula>
    </tableColumn>
    <tableColumn id="23" xr3:uid="{606CB22C-8DDE-4716-9696-B49C9FBF228F}" name="Prioridad" dataDxfId="260" totalsRowDxfId="25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750D4E-A34D-4968-A67E-E3D4DA30F292}" name="Table48" displayName="Table48" ref="A23:W34" totalsRowCount="1" headerRowDxfId="222" dataDxfId="220" totalsRowDxfId="218" headerRowBorderDxfId="221" tableBorderDxfId="219">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2A7674F-161E-4486-AFF7-6A3A9E2E6E95}" name="Fachada/Fase" dataDxfId="217" totalsRowDxfId="216"/>
    <tableColumn id="2" xr3:uid="{B57C1B7A-B22E-4E30-BEF0-BCA28DA3995F}" name="Posición" dataDxfId="215" totalsRowDxfId="214"/>
    <tableColumn id="3" xr3:uid="{8DCE7811-5DAC-48A3-A213-ED76DEA37798}" name="Cantidad_x000a_Q [pcs]" dataDxfId="213" totalsRowDxfId="212"/>
    <tableColumn id="4" xr3:uid="{18DB06DF-828C-4348-8CCD-C89778886AFA}" name="A [mm]" dataDxfId="211" totalsRowDxfId="210"/>
    <tableColumn id="5" xr3:uid="{A91E2B8D-9AF7-43E5-969B-388B89D94580}" name="B [mm]" dataDxfId="209" totalsRowDxfId="208"/>
    <tableColumn id="6" xr3:uid="{DAC670E4-05EC-4370-BAFA-C755294ED182}" name="Dimensión_x000a_A+B [mm]" dataDxfId="207" totalsRowDxfId="206">
      <calculatedColumnFormula>D24+E24</calculatedColumnFormula>
    </tableColumn>
    <tableColumn id="7" xr3:uid="{3DC2E5C8-C588-480A-A88B-5EC035C366F8}" name="Ángulo_x000a_[°]" dataDxfId="205" totalsRowDxfId="204"/>
    <tableColumn id="8" xr3:uid="{7F18974C-3EB7-42D0-AAF9-0FED940CE849}" name="Longitud_x000a_L [mm]" dataDxfId="203" totalsRowDxfId="202"/>
    <tableColumn id="9" xr3:uid="{33C20B68-F167-461E-81F3-060D70FCE16E}" name="Espesor_x000a_T [mm]" dataDxfId="201" totalsRowDxfId="200"/>
    <tableColumn id="10" xr3:uid="{0A65C32D-6D1F-468A-80D7-1940D094F130}" name="Módulo_x000a_M [mm]" dataDxfId="199" totalsRowDxfId="198"/>
    <tableColumn id="11" xr3:uid="{2872944B-0946-4C30-8CF3-7BAC9407232B}" name="Tipo de panel" dataDxfId="197" totalsRowDxfId="196"/>
    <tableColumn id="12" xr3:uid="{1E811553-737D-4F12-BF35-71649CFB50C1}" name="Tipo de núcleo" dataDxfId="195" totalsRowDxfId="194"/>
    <tableColumn id="13" xr3:uid="{A7909B4F-B71F-4647-8ACF-79F15F4C3D65}" name="Espesor_x000a_(lado A) [mm]" dataDxfId="193" totalsRowDxfId="192"/>
    <tableColumn id="14" xr3:uid="{544D3BA6-55FD-4BBC-ABF1-8B720CB81CD8}" name="Tipo de cobertura_x000a_(lado A)" dataDxfId="191" totalsRowDxfId="190"/>
    <tableColumn id="15" xr3:uid="{A464A81D-00F0-40B4-9FA5-345A527562C0}" name="Color_x000a_(lado A)" dataDxfId="189" totalsRowDxfId="188"/>
    <tableColumn id="16" xr3:uid="{34E998D9-BB59-4558-B36F-D0FA82F8782B}" name="Tipo de perfil_x000a_(lado A)" dataDxfId="187" totalsRowDxfId="186"/>
    <tableColumn id="17" xr3:uid="{3D56E784-2934-469F-A3D0-14AA5B4D5FD6}" name="Espesor_x000a_(lado B) [mm]" dataDxfId="185" totalsRowDxfId="184"/>
    <tableColumn id="18" xr3:uid="{8738AD36-D6C2-4CC7-8908-187F474C01B5}" name="Tipo de cubrición _x000a_(lado B)" dataDxfId="183" totalsRowDxfId="182"/>
    <tableColumn id="19" xr3:uid="{25816E51-3520-4326-8890-372AB52AB0F9}" name="Color_x000a_(lado B)" dataDxfId="181" totalsRowDxfId="180"/>
    <tableColumn id="20" xr3:uid="{E748B4ED-A431-4AA4-86C4-4F0F33611D9B}" name="Tipo de perfil_x000a_(lado B)" dataDxfId="179" totalsRowDxfId="178"/>
    <tableColumn id="21" xr3:uid="{7096D0C2-9DC6-4E4A-977B-10B3CBDC0C29}" name="Notas" totalsRowLabel="Total [m2]" dataDxfId="177" totalsRowDxfId="176"/>
    <tableColumn id="22" xr3:uid="{7AC87F90-7498-404D-8D43-A9C660FF283E}" name="Total_x000a_Q×L×M [m2]" totalsRowFunction="sum" dataDxfId="175" totalsRowDxfId="174">
      <calculatedColumnFormula>C24*H24/1000*J24/1000</calculatedColumnFormula>
    </tableColumn>
    <tableColumn id="23" xr3:uid="{74A794F2-BC0A-48DC-9495-A66C344574FF}" name="Prioridad" dataDxfId="173" totalsRowDxfId="17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5355EF-54FF-4E08-B03E-BE59EE6C5CD4}" name="Table5" displayName="Table5" ref="A23:W34" totalsRowCount="1" headerRowDxfId="139" dataDxfId="137" totalsRowDxfId="135" headerRowBorderDxfId="138" tableBorderDxfId="136">
  <autoFilter ref="A23:W33" xr:uid="{875355EF-54FF-4E08-B03E-BE59EE6C5C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1F1D55D-0753-44A6-B65F-86B63F4051B9}" name="Fachada/Fase" dataDxfId="134" totalsRowDxfId="133"/>
    <tableColumn id="2" xr3:uid="{B6264FC5-96AC-4A19-B75E-2A46F1FD0560}" name="Posición" dataDxfId="132" totalsRowDxfId="131"/>
    <tableColumn id="3" xr3:uid="{0B05F846-3BF1-4B67-8C14-EF322582AEA4}" name="Cantidad_x000a_Q [pcs]" dataDxfId="130" totalsRowDxfId="129"/>
    <tableColumn id="4" xr3:uid="{AE6221F7-81AE-45B0-9ADB-899613E453E9}" name="A [mm]" dataDxfId="128" totalsRowDxfId="127"/>
    <tableColumn id="5" xr3:uid="{8B1C5A57-4E0F-4602-8142-56B8BA85ECA1}" name="B [mm]" dataDxfId="126" totalsRowDxfId="125"/>
    <tableColumn id="6" xr3:uid="{53CCC58D-F400-433E-B456-FDC81599B648}" name="Dimensión_x000a_A+B [mm]" dataDxfId="124" totalsRowDxfId="123">
      <calculatedColumnFormula>D24+E24</calculatedColumnFormula>
    </tableColumn>
    <tableColumn id="7" xr3:uid="{D588BB6B-C8A2-4889-81C6-554B5DE87E24}" name="Ángulo_x000a_[°]" dataDxfId="122" totalsRowDxfId="121"/>
    <tableColumn id="8" xr3:uid="{189E0743-EEFE-4508-9AFF-5DFE5DCC1A1C}" name="Longitud_x000a_L [mm]" dataDxfId="120" totalsRowDxfId="119"/>
    <tableColumn id="9" xr3:uid="{8C6C83CF-FF5A-419D-869B-EC6B2375A45F}" name="Espesor_x000a_T [mm]" dataDxfId="118" totalsRowDxfId="117"/>
    <tableColumn id="10" xr3:uid="{F27BFA22-8CD3-46D4-9757-34466B1A85E4}" name="Módulo_x000a_M [mm]" dataDxfId="116" totalsRowDxfId="115"/>
    <tableColumn id="11" xr3:uid="{BBEE3E69-C207-4C46-883B-50DDA0813249}" name="Tipo de panel" dataDxfId="114" totalsRowDxfId="113"/>
    <tableColumn id="12" xr3:uid="{11F86387-743D-4426-AD97-D1D9BD52B644}" name="Tipo de núcleo" dataDxfId="112" totalsRowDxfId="111"/>
    <tableColumn id="13" xr3:uid="{6EA00270-F9B6-4CF5-B2C4-94A9FD093568}" name="Espesor_x000a_(lado A) [mm]" dataDxfId="110" totalsRowDxfId="109"/>
    <tableColumn id="14" xr3:uid="{BCFE39F7-8B0D-461F-80FD-8C2942C7F7AA}" name="Tipo de cobertura_x000a_(lado A)" dataDxfId="108" totalsRowDxfId="107"/>
    <tableColumn id="15" xr3:uid="{42B90C77-1E17-4D16-95C3-BBDE6FFF958A}" name="Color_x000a_(lado A)" dataDxfId="106" totalsRowDxfId="105"/>
    <tableColumn id="16" xr3:uid="{1A91E767-6A38-4B2B-8BBF-80375E2E5F15}" name="Tipo de perfil_x000a_(lado A)" dataDxfId="104" totalsRowDxfId="103"/>
    <tableColumn id="17" xr3:uid="{3E095366-B05C-4BA5-A794-0498C4C4956C}" name="Espesor_x000a_(lado B) [mm]" dataDxfId="102" totalsRowDxfId="101"/>
    <tableColumn id="18" xr3:uid="{16ACF66A-3B6B-4B72-BE3E-A92A5345A8F9}" name="Tipo de cubrición _x000a_(lado B)" dataDxfId="100" totalsRowDxfId="99"/>
    <tableColumn id="19" xr3:uid="{76614344-8267-46D9-9FF5-56D3C3693312}" name="Color_x000a_(lado B)" dataDxfId="98" totalsRowDxfId="97"/>
    <tableColumn id="20" xr3:uid="{AD15C301-2201-4C89-BBE1-48FECA976B3A}" name="Tipo de perfil_x000a_(lado B)" dataDxfId="96" totalsRowDxfId="95"/>
    <tableColumn id="21" xr3:uid="{3C132300-8D94-4484-8E6A-AFD2953D2BDE}" name="Notas" totalsRowLabel="Total [m2]" dataDxfId="94" totalsRowDxfId="93"/>
    <tableColumn id="22" xr3:uid="{616E0CBD-B4DD-4D18-B680-5CD79F930A92}" name="Total_x000a_Q×L×M [m2]" totalsRowFunction="sum" dataDxfId="92" totalsRowDxfId="91">
      <calculatedColumnFormula>C24*H24/1000*J24/1000</calculatedColumnFormula>
    </tableColumn>
    <tableColumn id="23" xr3:uid="{81BF52B2-A4F7-4264-9C4D-71D438F58A41}" name="Prioridad" dataDxfId="90" totalsRowDxfId="8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249E55D-4CE9-4A0B-A2C3-E4465CD76108}" name="Table6" displayName="Table6" ref="A23:Y34" totalsRowCount="1" headerRowDxfId="54" dataDxfId="52" totalsRowDxfId="50" headerRowBorderDxfId="53" tableBorderDxfId="51">
  <autoFilter ref="A23:Y33" xr:uid="{7249E55D-4CE9-4A0B-A2C3-E4465CD7610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2EF8EC04-D187-47BC-94A1-ECC225AE272D}" name="Fachada/Fase" dataDxfId="49" totalsRowDxfId="48"/>
    <tableColumn id="2" xr3:uid="{36AFFD45-9D42-4741-9018-DAEA4D91EC5D}" name="Posición" dataDxfId="47" totalsRowDxfId="46"/>
    <tableColumn id="3" xr3:uid="{1FE2FDE6-EC62-4FE2-8662-CB0CFA5FD3DE}" name="Cantidad_x000a_Q [pcs]" dataDxfId="45" totalsRowDxfId="44"/>
    <tableColumn id="4" xr3:uid="{50104E2F-8B10-4227-887A-939F6619AD25}" name="A [mm]" dataDxfId="43" totalsRowDxfId="42"/>
    <tableColumn id="5" xr3:uid="{5ABE31AB-7509-420E-BF12-BCB5E5B22FFA}" name="B [mm]" dataDxfId="41" totalsRowDxfId="40"/>
    <tableColumn id="6" xr3:uid="{118DB0DE-8427-4000-8CB5-AB5F4EBECE71}" name="C [mm]" dataDxfId="39" totalsRowDxfId="38"/>
    <tableColumn id="7" xr3:uid="{5852EB62-4327-46A7-9E7F-1B13DA50C088}" name="Dimensión_x000a_A+B+C [mm]" dataDxfId="37" totalsRowDxfId="36">
      <calculatedColumnFormula>D24+E24+F24</calculatedColumnFormula>
    </tableColumn>
    <tableColumn id="8" xr3:uid="{27145A13-4BC7-4724-8AEF-B01E607B61C1}" name="Ángulo_x000a_a [°]" dataDxfId="35" totalsRowDxfId="34"/>
    <tableColumn id="9" xr3:uid="{43D41CAB-5040-488D-A40B-90121CD3E0CA}" name="Ángulo_x000a_c [°]" dataDxfId="33" totalsRowDxfId="32"/>
    <tableColumn id="10" xr3:uid="{068D9822-E89F-4FC5-BE0E-57DE92CBEC36}" name="Longitud_x000a_L [mm]" dataDxfId="31" totalsRowDxfId="30"/>
    <tableColumn id="11" xr3:uid="{753005BC-1F98-4D8E-ABBF-16592E83F733}" name="Espesor_x000a_T [mm]" dataDxfId="29" totalsRowDxfId="28"/>
    <tableColumn id="12" xr3:uid="{43FB3759-B1DE-43AC-875D-8CBC0F4DF0A3}" name="Módulo_x000a_M [mm]" dataDxfId="27" totalsRowDxfId="26"/>
    <tableColumn id="13" xr3:uid="{B2A7B49B-4C36-45BF-A61E-B9C323DA155E}" name="Tipo de panel" dataDxfId="25" totalsRowDxfId="24"/>
    <tableColumn id="14" xr3:uid="{E4306C4E-5E49-4FFB-8EAD-ACF4BD4D8F9A}" name="Tipo de núcleo" dataDxfId="23" totalsRowDxfId="22"/>
    <tableColumn id="15" xr3:uid="{95D0C77F-ACF1-4068-9341-DC82D64F0AAA}" name="Espesor_x000a_(lado A) [mm]" dataDxfId="21" totalsRowDxfId="20"/>
    <tableColumn id="16" xr3:uid="{4010D1BC-CCED-4973-AC50-0063E4136CF4}" name="Tipo de cobertura_x000a_(lado A)" dataDxfId="19" totalsRowDxfId="18"/>
    <tableColumn id="17" xr3:uid="{088DC478-0BC0-4FCC-AFF7-42D6129139E2}" name="Color_x000a_(lado A)" dataDxfId="17" totalsRowDxfId="16"/>
    <tableColumn id="18" xr3:uid="{D55AC076-EACB-438A-BA42-5714E0D9C9F9}" name="Tipo de perfil_x000a_(lado A)" dataDxfId="15" totalsRowDxfId="14"/>
    <tableColumn id="19" xr3:uid="{8572DB2F-3CED-4318-8320-C1779ADA6796}" name="Espesor_x000a_(lado B) [mm]" dataDxfId="13" totalsRowDxfId="12"/>
    <tableColumn id="20" xr3:uid="{23545A9C-E2B3-4FFA-A9C9-F9FE9D687791}" name="Tipo de cubrición _x000a_(lado B)" dataDxfId="11" totalsRowDxfId="10"/>
    <tableColumn id="21" xr3:uid="{29072817-7072-40A0-8579-A86959492F98}" name="Color_x000a_(lado B)" dataDxfId="9" totalsRowDxfId="8"/>
    <tableColumn id="22" xr3:uid="{570F9840-29FF-46FA-A3D1-D5501BDF4EAE}" name="Tipo de perfil_x000a_(lado B)" dataDxfId="7" totalsRowDxfId="6"/>
    <tableColumn id="23" xr3:uid="{A7F49C0A-A1EC-4BBE-8B19-3A2A4388D1E6}" name="Notas" totalsRowLabel="Total [m2]" dataDxfId="5" totalsRowDxfId="4"/>
    <tableColumn id="24" xr3:uid="{218B16B2-75C3-4848-918D-2B835F04F7D6}" name="Total_x000a_Q×L×M [m2]" totalsRowFunction="sum" dataDxfId="3" totalsRowDxfId="2">
      <calculatedColumnFormula>C24*J24/1000*L24/1000</calculatedColumnFormula>
    </tableColumn>
    <tableColumn id="25" xr3:uid="{50BCC169-8DA3-4E5F-A2A8-CCEE1F031FB2}" name="Prioridad" dataDxfId="1" totalsRow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1.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1.bin"/><Relationship Id="rId5" Type="http://schemas.openxmlformats.org/officeDocument/2006/relationships/hyperlink" Target="https://www.trimo-group.com/files/downloads/Trimoterm%20Technical%20Specification.pdf" TargetMode="External"/><Relationship Id="rId4" Type="http://schemas.openxmlformats.org/officeDocument/2006/relationships/hyperlink" Target="https://www.trimo-group.com/files/downloads/Trimoterm%20Fa%C3%A7ade%20System%20FTV%20Invisio.pdf"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2.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2.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1.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3.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3.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2.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4.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4.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3.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5.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5.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4.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4.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6.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6.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5.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5.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7.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7.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6.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6.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8.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8.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7.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3F929-EE10-4339-B7D0-805C2C9F5734}">
  <sheetPr codeName="Sheet1"/>
  <dimension ref="A1:R167"/>
  <sheetViews>
    <sheetView showGridLines="0" zoomScaleNormal="100" zoomScaleSheetLayoutView="85" workbookViewId="0">
      <selection activeCell="E4" sqref="E4"/>
    </sheetView>
  </sheetViews>
  <sheetFormatPr defaultRowHeight="14.25" x14ac:dyDescent="0.2"/>
  <cols>
    <col min="1" max="1" width="17.625" customWidth="1"/>
    <col min="2" max="2" width="14.625" customWidth="1"/>
    <col min="3" max="3" width="10.625" customWidth="1"/>
    <col min="4" max="6" width="9" customWidth="1"/>
  </cols>
  <sheetData>
    <row r="1" spans="1:18" ht="15" x14ac:dyDescent="0.25">
      <c r="B1" s="1"/>
      <c r="C1" s="29"/>
    </row>
    <row r="2" spans="1:18" ht="26.25" x14ac:dyDescent="0.4">
      <c r="A2" s="2"/>
      <c r="B2" s="1"/>
      <c r="C2" s="20" t="s">
        <v>154</v>
      </c>
    </row>
    <row r="3" spans="1:18" ht="15.75" x14ac:dyDescent="0.25">
      <c r="C3" s="21" t="s">
        <v>121</v>
      </c>
      <c r="D3" s="28" t="str" cm="1">
        <f t="array" ref="D3">LOOKUP(2,1/(Updates!A:A&lt;&gt;""),Updates!A:A)</f>
        <v>1.4.1</v>
      </c>
      <c r="E3" s="30" t="s">
        <v>138</v>
      </c>
      <c r="F3" s="2"/>
    </row>
    <row r="4" spans="1:18" x14ac:dyDescent="0.2">
      <c r="C4" s="21"/>
    </row>
    <row r="7" spans="1:18" ht="15" x14ac:dyDescent="0.25">
      <c r="F7" s="1" t="s">
        <v>131</v>
      </c>
      <c r="N7" s="116" t="s">
        <v>132</v>
      </c>
    </row>
    <row r="8" spans="1:18" x14ac:dyDescent="0.2">
      <c r="F8" s="115" t="s">
        <v>197</v>
      </c>
    </row>
    <row r="9" spans="1:18" ht="15" x14ac:dyDescent="0.25">
      <c r="N9" s="117" t="s">
        <v>131</v>
      </c>
      <c r="O9" s="118"/>
      <c r="P9" s="118"/>
      <c r="Q9" s="119" t="s">
        <v>86</v>
      </c>
      <c r="R9" s="119" t="s">
        <v>87</v>
      </c>
    </row>
    <row r="10" spans="1:18" x14ac:dyDescent="0.2">
      <c r="N10" s="120" t="s">
        <v>198</v>
      </c>
      <c r="O10" s="121"/>
      <c r="P10" s="121"/>
      <c r="Q10" s="122" t="s">
        <v>88</v>
      </c>
      <c r="R10" s="122" t="s">
        <v>88</v>
      </c>
    </row>
    <row r="11" spans="1:18" x14ac:dyDescent="0.2">
      <c r="N11" s="120" t="s">
        <v>199</v>
      </c>
      <c r="O11" s="121"/>
      <c r="P11" s="121"/>
      <c r="Q11" s="122" t="s">
        <v>88</v>
      </c>
      <c r="R11" s="122" t="s">
        <v>88</v>
      </c>
    </row>
    <row r="12" spans="1:18" x14ac:dyDescent="0.2">
      <c r="F12" s="115" t="s">
        <v>200</v>
      </c>
      <c r="N12" s="120" t="s">
        <v>197</v>
      </c>
      <c r="O12" s="123"/>
      <c r="P12" s="123"/>
      <c r="Q12" s="122" t="s">
        <v>88</v>
      </c>
      <c r="R12" s="122" t="s">
        <v>88</v>
      </c>
    </row>
    <row r="13" spans="1:18" x14ac:dyDescent="0.2">
      <c r="N13" s="120" t="s">
        <v>201</v>
      </c>
      <c r="O13" s="123"/>
      <c r="P13" s="123"/>
      <c r="Q13" s="122" t="s">
        <v>88</v>
      </c>
      <c r="R13" s="122" t="s">
        <v>88</v>
      </c>
    </row>
    <row r="14" spans="1:18" x14ac:dyDescent="0.2">
      <c r="N14" s="120" t="s">
        <v>202</v>
      </c>
      <c r="O14" s="123"/>
      <c r="P14" s="123"/>
      <c r="Q14" s="124"/>
      <c r="R14" s="122" t="s">
        <v>88</v>
      </c>
    </row>
    <row r="15" spans="1:18" x14ac:dyDescent="0.2">
      <c r="N15" s="120" t="s">
        <v>203</v>
      </c>
      <c r="O15" s="125"/>
      <c r="P15" s="125"/>
      <c r="Q15" s="124"/>
      <c r="R15" s="122" t="s">
        <v>88</v>
      </c>
    </row>
    <row r="16" spans="1:18" x14ac:dyDescent="0.2">
      <c r="F16" s="115" t="s">
        <v>202</v>
      </c>
    </row>
    <row r="20" spans="6:6" x14ac:dyDescent="0.2">
      <c r="F20" s="115" t="s">
        <v>204</v>
      </c>
    </row>
    <row r="24" spans="6:6" x14ac:dyDescent="0.2">
      <c r="F24" s="115" t="s">
        <v>205</v>
      </c>
    </row>
    <row r="28" spans="6:6" x14ac:dyDescent="0.2">
      <c r="F28" s="115" t="s">
        <v>198</v>
      </c>
    </row>
    <row r="32" spans="6:6" x14ac:dyDescent="0.2">
      <c r="F32" s="115" t="s">
        <v>206</v>
      </c>
    </row>
    <row r="36" spans="1:8" x14ac:dyDescent="0.2">
      <c r="F36" s="115" t="s">
        <v>207</v>
      </c>
    </row>
    <row r="40" spans="1:8" x14ac:dyDescent="0.2">
      <c r="F40" s="115" t="s">
        <v>208</v>
      </c>
    </row>
    <row r="43" spans="1:8" x14ac:dyDescent="0.2">
      <c r="A43" s="107"/>
      <c r="B43" s="58"/>
      <c r="C43" s="58"/>
      <c r="D43" s="58"/>
      <c r="E43" s="58"/>
      <c r="F43" s="58"/>
      <c r="G43" s="65"/>
      <c r="H43" s="66"/>
    </row>
    <row r="44" spans="1:8" x14ac:dyDescent="0.2">
      <c r="A44" s="108"/>
      <c r="B44" s="58"/>
      <c r="C44" s="58"/>
      <c r="D44" s="58"/>
      <c r="E44" s="58"/>
      <c r="F44" s="58"/>
      <c r="G44" s="58"/>
      <c r="H44" s="58"/>
    </row>
    <row r="45" spans="1:8" x14ac:dyDescent="0.2">
      <c r="A45" s="58"/>
      <c r="B45" s="58"/>
      <c r="C45" s="58"/>
      <c r="D45" s="58"/>
      <c r="E45" s="58"/>
      <c r="F45" s="58"/>
      <c r="G45" s="58"/>
      <c r="H45" s="58"/>
    </row>
    <row r="46" spans="1:8" ht="15" x14ac:dyDescent="0.25">
      <c r="A46" s="110"/>
      <c r="B46" s="110"/>
      <c r="C46" s="110"/>
      <c r="D46" s="110"/>
      <c r="E46" s="110"/>
      <c r="F46" s="110"/>
      <c r="G46" s="110"/>
      <c r="H46" s="68"/>
    </row>
    <row r="47" spans="1:8" ht="15" x14ac:dyDescent="0.25">
      <c r="A47" s="111"/>
      <c r="B47" s="111"/>
      <c r="C47" s="111"/>
      <c r="D47" s="111"/>
      <c r="E47" s="111"/>
      <c r="F47" s="111"/>
      <c r="G47" s="111"/>
      <c r="H47" s="68"/>
    </row>
    <row r="48" spans="1:8" ht="15" x14ac:dyDescent="0.25">
      <c r="A48" s="112"/>
      <c r="B48" s="112"/>
      <c r="C48" s="112"/>
      <c r="D48" s="112"/>
      <c r="E48" s="112"/>
      <c r="F48" s="113"/>
      <c r="G48" s="113"/>
      <c r="H48" s="68"/>
    </row>
    <row r="49" spans="1:9" ht="15" x14ac:dyDescent="0.25">
      <c r="A49" s="58"/>
      <c r="B49" s="58"/>
      <c r="C49" s="58"/>
      <c r="D49" s="112"/>
      <c r="E49" s="112"/>
      <c r="F49" s="113"/>
      <c r="G49" s="113"/>
      <c r="H49" s="68"/>
    </row>
    <row r="50" spans="1:9" x14ac:dyDescent="0.2">
      <c r="A50" s="58"/>
      <c r="B50" s="58"/>
      <c r="C50" s="58"/>
      <c r="D50" s="58"/>
      <c r="E50" s="58"/>
      <c r="F50" s="113"/>
      <c r="G50" s="113"/>
      <c r="H50" s="58"/>
    </row>
    <row r="51" spans="1:9" ht="15" x14ac:dyDescent="0.25">
      <c r="A51" s="58"/>
      <c r="B51" s="58"/>
      <c r="C51" s="58"/>
      <c r="D51" s="58"/>
      <c r="E51" s="58"/>
      <c r="F51" s="58"/>
      <c r="G51" s="58"/>
      <c r="H51" s="68"/>
    </row>
    <row r="52" spans="1:9" ht="15" x14ac:dyDescent="0.25">
      <c r="A52" s="58"/>
      <c r="B52" s="58"/>
      <c r="C52" s="58"/>
      <c r="D52" s="58"/>
      <c r="E52" s="58"/>
      <c r="F52" s="58"/>
      <c r="G52" s="58"/>
      <c r="H52" s="68"/>
    </row>
    <row r="53" spans="1:9" x14ac:dyDescent="0.2">
      <c r="A53" s="107"/>
      <c r="B53" s="58"/>
      <c r="C53" s="58"/>
      <c r="D53" s="58"/>
      <c r="E53" s="58"/>
      <c r="F53" s="58"/>
      <c r="G53" s="58"/>
      <c r="H53" s="58"/>
    </row>
    <row r="54" spans="1:9" x14ac:dyDescent="0.2">
      <c r="A54" s="58"/>
      <c r="B54" s="58"/>
      <c r="C54" s="58"/>
      <c r="D54" s="58"/>
      <c r="E54" s="58"/>
      <c r="F54" s="58"/>
      <c r="G54" s="58"/>
      <c r="H54" s="58"/>
    </row>
    <row r="55" spans="1:9" x14ac:dyDescent="0.2">
      <c r="A55" s="108"/>
      <c r="B55" s="58"/>
      <c r="C55" s="58"/>
      <c r="D55" s="109"/>
      <c r="E55" s="58"/>
      <c r="F55" s="58"/>
      <c r="G55" s="58"/>
      <c r="H55" s="58"/>
    </row>
    <row r="56" spans="1:9" x14ac:dyDescent="0.2">
      <c r="A56" s="108"/>
      <c r="B56" s="58"/>
      <c r="C56" s="58"/>
      <c r="D56" s="109"/>
      <c r="E56" s="58"/>
      <c r="F56" s="58"/>
      <c r="G56" s="58"/>
      <c r="H56" s="58"/>
    </row>
    <row r="58" spans="1:9" ht="20.25" x14ac:dyDescent="0.3">
      <c r="A58" s="129" t="s">
        <v>139</v>
      </c>
    </row>
    <row r="60" spans="1:9" ht="15" x14ac:dyDescent="0.25">
      <c r="A60" s="130" t="s">
        <v>140</v>
      </c>
      <c r="D60" s="130" t="s">
        <v>140</v>
      </c>
      <c r="I60" s="130" t="s">
        <v>146</v>
      </c>
    </row>
    <row r="61" spans="1:9" x14ac:dyDescent="0.2">
      <c r="A61" s="107" t="s">
        <v>141</v>
      </c>
      <c r="D61" s="107" t="s">
        <v>144</v>
      </c>
      <c r="I61" s="107" t="s">
        <v>145</v>
      </c>
    </row>
    <row r="62" spans="1:9" x14ac:dyDescent="0.2">
      <c r="A62" s="107" t="s">
        <v>142</v>
      </c>
      <c r="D62" s="107" t="s">
        <v>142</v>
      </c>
      <c r="I62" s="107" t="s">
        <v>142</v>
      </c>
    </row>
    <row r="63" spans="1:9" x14ac:dyDescent="0.2">
      <c r="A63" s="107" t="s">
        <v>143</v>
      </c>
      <c r="D63" s="107" t="s">
        <v>143</v>
      </c>
      <c r="I63" s="107" t="s">
        <v>143</v>
      </c>
    </row>
    <row r="68" spans="1:4" ht="20.25" x14ac:dyDescent="0.3">
      <c r="A68" s="129" t="s">
        <v>139</v>
      </c>
    </row>
    <row r="70" spans="1:4" ht="15" x14ac:dyDescent="0.25">
      <c r="A70" s="130" t="s">
        <v>146</v>
      </c>
      <c r="D70" s="130" t="s">
        <v>146</v>
      </c>
    </row>
    <row r="71" spans="1:4" x14ac:dyDescent="0.2">
      <c r="A71" s="107" t="s">
        <v>145</v>
      </c>
      <c r="D71" s="107" t="s">
        <v>148</v>
      </c>
    </row>
    <row r="72" spans="1:4" x14ac:dyDescent="0.2">
      <c r="A72" s="107" t="s">
        <v>147</v>
      </c>
      <c r="D72" s="107" t="s">
        <v>147</v>
      </c>
    </row>
    <row r="79" spans="1:4" ht="15" x14ac:dyDescent="0.25">
      <c r="A79" s="1" t="s">
        <v>118</v>
      </c>
    </row>
    <row r="81" spans="1:5" x14ac:dyDescent="0.2">
      <c r="B81" s="76" t="s">
        <v>223</v>
      </c>
    </row>
    <row r="82" spans="1:5" x14ac:dyDescent="0.2">
      <c r="B82" s="76" t="s">
        <v>224</v>
      </c>
    </row>
    <row r="83" spans="1:5" x14ac:dyDescent="0.2">
      <c r="B83" s="76" t="s">
        <v>225</v>
      </c>
    </row>
    <row r="84" spans="1:5" x14ac:dyDescent="0.2">
      <c r="B84" s="58"/>
    </row>
    <row r="85" spans="1:5" x14ac:dyDescent="0.2">
      <c r="B85" s="76" t="s">
        <v>226</v>
      </c>
    </row>
    <row r="86" spans="1:5" x14ac:dyDescent="0.2">
      <c r="B86" s="76" t="s">
        <v>227</v>
      </c>
    </row>
    <row r="89" spans="1:5" ht="15.75" x14ac:dyDescent="0.25">
      <c r="A89" s="22" t="s">
        <v>122</v>
      </c>
    </row>
    <row r="90" spans="1:5" x14ac:dyDescent="0.2">
      <c r="A90" s="23" t="s">
        <v>161</v>
      </c>
    </row>
    <row r="91" spans="1:5" x14ac:dyDescent="0.2">
      <c r="A91" s="23" t="s">
        <v>152</v>
      </c>
    </row>
    <row r="93" spans="1:5" x14ac:dyDescent="0.2">
      <c r="B93" s="4" t="s">
        <v>180</v>
      </c>
      <c r="C93" t="s">
        <v>164</v>
      </c>
    </row>
    <row r="94" spans="1:5" x14ac:dyDescent="0.2">
      <c r="B94" s="15" t="s">
        <v>181</v>
      </c>
      <c r="C94" s="11" t="s">
        <v>102</v>
      </c>
      <c r="D94" s="11"/>
      <c r="E94" s="11"/>
    </row>
    <row r="95" spans="1:5" x14ac:dyDescent="0.2">
      <c r="B95" s="16" t="s">
        <v>181</v>
      </c>
      <c r="C95" s="10" t="s">
        <v>155</v>
      </c>
      <c r="D95" s="10"/>
      <c r="E95" s="10"/>
    </row>
    <row r="96" spans="1:5" x14ac:dyDescent="0.2">
      <c r="B96" s="17" t="s">
        <v>181</v>
      </c>
      <c r="C96" s="3" t="s">
        <v>168</v>
      </c>
      <c r="D96" s="3"/>
      <c r="E96" s="3"/>
    </row>
    <row r="97" spans="2:5" x14ac:dyDescent="0.2">
      <c r="B97" s="18" t="s">
        <v>158</v>
      </c>
      <c r="C97" s="12" t="s">
        <v>153</v>
      </c>
      <c r="D97" s="12"/>
      <c r="E97" s="12"/>
    </row>
    <row r="127" spans="1:1" ht="15.75" x14ac:dyDescent="0.25">
      <c r="A127" s="22" t="s">
        <v>123</v>
      </c>
    </row>
    <row r="128" spans="1:1" x14ac:dyDescent="0.2">
      <c r="A128" s="23" t="s">
        <v>179</v>
      </c>
    </row>
    <row r="129" spans="1:1" x14ac:dyDescent="0.2">
      <c r="A129" s="23" t="s">
        <v>149</v>
      </c>
    </row>
    <row r="166" spans="1:13" ht="15" x14ac:dyDescent="0.25">
      <c r="A166" s="1" t="s">
        <v>101</v>
      </c>
    </row>
    <row r="167" spans="1:13" ht="150" customHeight="1" x14ac:dyDescent="0.2">
      <c r="A167" s="131" t="s">
        <v>228</v>
      </c>
      <c r="B167" s="131"/>
      <c r="C167" s="131"/>
      <c r="D167" s="131"/>
      <c r="E167" s="131"/>
      <c r="F167" s="131"/>
      <c r="G167" s="131"/>
      <c r="H167" s="131"/>
      <c r="I167" s="131"/>
      <c r="J167" s="131"/>
      <c r="K167" s="131"/>
      <c r="L167" s="131"/>
      <c r="M167" s="131"/>
    </row>
  </sheetData>
  <sheetProtection sheet="1" objects="1" scenarios="1"/>
  <mergeCells count="1">
    <mergeCell ref="A167:M167"/>
  </mergeCells>
  <hyperlinks>
    <hyperlink ref="B83" r:id="rId1" tooltip="Download" display="https://www.trimo-group.com/files/downloads/Trimoterm Fireproof Panels Brochure.pdf" xr:uid="{CAAD6270-63BD-472B-A425-077751D9425E}"/>
    <hyperlink ref="B85" r:id="rId2" display="pack" xr:uid="{BBED6A70-425A-412A-A6D6-E5EA77F294CF}"/>
    <hyperlink ref="B86" r:id="rId3" xr:uid="{30C0DA99-BF59-47C1-8402-CBEF49B90907}"/>
    <hyperlink ref="B82" r:id="rId4" xr:uid="{D48C610B-F7D7-423A-87AD-1A39BEAD524E}"/>
    <hyperlink ref="B81" r:id="rId5" tooltip="Download" display="https://www.trimo-group.com/files/downloads/Trimoterm Technical Specification.pdf" xr:uid="{1633FE09-AB3D-4B0C-8C19-5064BDFBC78E}"/>
  </hyperlinks>
  <pageMargins left="0.39370078740157483" right="0.39370078740157483" top="0.39370078740157483" bottom="0.39370078740157483" header="0.31496062992125984" footer="0.31496062992125984"/>
  <pageSetup paperSize="9" orientation="landscape" r:id="rId6"/>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4E15-6FBA-4165-B623-F24646302472}">
  <sheetPr codeName="Sheet10"/>
  <dimension ref="A1:C7"/>
  <sheetViews>
    <sheetView workbookViewId="0">
      <selection activeCell="Q15" sqref="Q15:S19"/>
    </sheetView>
  </sheetViews>
  <sheetFormatPr defaultRowHeight="15" x14ac:dyDescent="0.25"/>
  <cols>
    <col min="1" max="1" width="9" style="24"/>
    <col min="2" max="2" width="10.5" style="25" customWidth="1"/>
    <col min="3" max="3" width="65" style="24" customWidth="1"/>
  </cols>
  <sheetData>
    <row r="1" spans="1:3" x14ac:dyDescent="0.25">
      <c r="A1" s="24" t="s">
        <v>121</v>
      </c>
      <c r="B1" s="25" t="s">
        <v>21</v>
      </c>
      <c r="C1" s="24" t="s">
        <v>20</v>
      </c>
    </row>
    <row r="2" spans="1:3" x14ac:dyDescent="0.25">
      <c r="A2" s="24" t="s">
        <v>22</v>
      </c>
      <c r="B2" s="26">
        <v>45323</v>
      </c>
      <c r="C2" s="24" t="s">
        <v>23</v>
      </c>
    </row>
    <row r="3" spans="1:3" x14ac:dyDescent="0.25">
      <c r="A3" s="96" t="s">
        <v>28</v>
      </c>
      <c r="B3" s="26">
        <v>45573</v>
      </c>
      <c r="C3" s="24" t="s">
        <v>196</v>
      </c>
    </row>
    <row r="4" spans="1:3" ht="30" x14ac:dyDescent="0.2">
      <c r="A4" s="99" t="s">
        <v>30</v>
      </c>
      <c r="B4" s="100">
        <v>45831</v>
      </c>
      <c r="C4" s="101" t="s">
        <v>74</v>
      </c>
    </row>
    <row r="5" spans="1:3" x14ac:dyDescent="0.25">
      <c r="A5" s="27" t="s">
        <v>76</v>
      </c>
      <c r="B5" s="26">
        <v>46063</v>
      </c>
      <c r="C5" s="24" t="s">
        <v>77</v>
      </c>
    </row>
    <row r="6" spans="1:3" x14ac:dyDescent="0.25">
      <c r="A6" s="27" t="s">
        <v>92</v>
      </c>
      <c r="B6" s="26">
        <v>46122</v>
      </c>
      <c r="C6" s="24" t="s">
        <v>93</v>
      </c>
    </row>
    <row r="7" spans="1:3" x14ac:dyDescent="0.25">
      <c r="A7" s="27" t="s">
        <v>94</v>
      </c>
      <c r="B7" s="26">
        <v>46155</v>
      </c>
      <c r="C7" s="24" t="s">
        <v>95</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62"/>
  <sheetViews>
    <sheetView showGridLines="0" tabSelected="1" zoomScaleNormal="100" zoomScaleSheetLayoutView="70" workbookViewId="0">
      <selection activeCell="E1" sqref="E1"/>
    </sheetView>
  </sheetViews>
  <sheetFormatPr defaultColWidth="9" defaultRowHeight="14.25" x14ac:dyDescent="0.2"/>
  <cols>
    <col min="1" max="1" width="17.625" style="58" customWidth="1"/>
    <col min="2" max="2" width="14.625" style="58" customWidth="1"/>
    <col min="3" max="7" width="10.125" style="58" customWidth="1"/>
    <col min="8" max="8" width="10.75" style="58" customWidth="1"/>
    <col min="9" max="9" width="10.625" style="58" customWidth="1"/>
    <col min="10" max="11" width="12.625" style="58" customWidth="1"/>
    <col min="12" max="13" width="10.625" style="58" customWidth="1"/>
    <col min="14" max="15" width="12.625" style="58" customWidth="1"/>
    <col min="16" max="16" width="10.625" style="58" customWidth="1"/>
    <col min="17" max="17" width="24.625" style="58" customWidth="1"/>
    <col min="18" max="18" width="10.625" style="58" customWidth="1"/>
    <col min="19" max="16384" width="9" style="58"/>
  </cols>
  <sheetData>
    <row r="1" spans="1:15" s="43" customFormat="1" ht="15.75" x14ac:dyDescent="0.25">
      <c r="B1" s="44"/>
      <c r="C1" s="45" t="s">
        <v>119</v>
      </c>
    </row>
    <row r="2" spans="1:15" s="43" customFormat="1" ht="26.25" x14ac:dyDescent="0.4">
      <c r="A2" s="46"/>
      <c r="B2" s="44"/>
      <c r="C2" s="47" t="s">
        <v>182</v>
      </c>
    </row>
    <row r="3" spans="1:15" s="43" customFormat="1" ht="15.75" x14ac:dyDescent="0.25">
      <c r="A3" s="46"/>
      <c r="B3" s="44"/>
      <c r="C3" s="48" t="s">
        <v>121</v>
      </c>
      <c r="D3" s="49" t="str" cm="1">
        <f t="array" ref="D3">LOOKUP(2,1/(Updates!A:A&lt;&gt;""),Updates!A:A)</f>
        <v>1.4.1</v>
      </c>
      <c r="E3" s="30" t="s">
        <v>138</v>
      </c>
      <c r="G3" s="46"/>
    </row>
    <row r="4" spans="1:15" s="43" customFormat="1" x14ac:dyDescent="0.2"/>
    <row r="5" spans="1:15" ht="15" customHeight="1" x14ac:dyDescent="0.25">
      <c r="A5" s="84" t="s">
        <v>116</v>
      </c>
      <c r="B5" s="62"/>
      <c r="C5" s="32"/>
      <c r="G5" s="132" t="s">
        <v>229</v>
      </c>
      <c r="H5" s="132"/>
      <c r="I5" s="132"/>
      <c r="J5" s="132"/>
      <c r="K5" s="132"/>
    </row>
    <row r="6" spans="1:15" ht="15" x14ac:dyDescent="0.25">
      <c r="A6" s="84" t="s">
        <v>174</v>
      </c>
      <c r="B6" s="62"/>
      <c r="C6" s="32"/>
      <c r="G6" s="132"/>
      <c r="H6" s="132"/>
      <c r="I6" s="132"/>
      <c r="J6" s="132"/>
      <c r="K6" s="132"/>
    </row>
    <row r="7" spans="1:15" ht="15" x14ac:dyDescent="0.25">
      <c r="A7" s="84" t="s">
        <v>104</v>
      </c>
      <c r="B7" s="62"/>
      <c r="C7" s="32"/>
      <c r="G7" s="132"/>
      <c r="H7" s="132"/>
      <c r="I7" s="132"/>
      <c r="J7" s="132"/>
      <c r="K7" s="132"/>
    </row>
    <row r="8" spans="1:15" ht="15" x14ac:dyDescent="0.25">
      <c r="A8" s="84" t="s">
        <v>169</v>
      </c>
      <c r="B8" s="62"/>
      <c r="C8" s="32"/>
      <c r="G8" s="132"/>
      <c r="H8" s="132"/>
      <c r="I8" s="132"/>
      <c r="J8" s="132"/>
      <c r="K8" s="132"/>
    </row>
    <row r="9" spans="1:15" ht="15" x14ac:dyDescent="0.25">
      <c r="A9" s="84" t="s">
        <v>178</v>
      </c>
      <c r="B9" s="62"/>
      <c r="C9" s="32"/>
      <c r="G9" s="132"/>
      <c r="H9" s="132"/>
      <c r="I9" s="132"/>
      <c r="J9" s="132"/>
      <c r="K9" s="132"/>
    </row>
    <row r="12" spans="1:15" ht="15" x14ac:dyDescent="0.25">
      <c r="A12" s="84" t="s">
        <v>177</v>
      </c>
      <c r="B12" s="62"/>
      <c r="C12" s="32"/>
    </row>
    <row r="13" spans="1:15" ht="15" x14ac:dyDescent="0.25">
      <c r="A13" s="84" t="s">
        <v>120</v>
      </c>
      <c r="B13" s="62"/>
      <c r="C13" s="32"/>
    </row>
    <row r="14" spans="1:15" ht="15.75" x14ac:dyDescent="0.25">
      <c r="A14" s="84" t="s">
        <v>97</v>
      </c>
      <c r="B14" s="62"/>
      <c r="C14" s="32"/>
      <c r="M14" s="63"/>
      <c r="O14" s="60"/>
    </row>
    <row r="15" spans="1:15" x14ac:dyDescent="0.2">
      <c r="G15" s="63" t="s">
        <v>230</v>
      </c>
      <c r="M15" s="63"/>
    </row>
    <row r="16" spans="1:15" x14ac:dyDescent="0.2">
      <c r="G16" s="63" t="s">
        <v>231</v>
      </c>
      <c r="M16" s="63"/>
    </row>
    <row r="17" spans="1:19" ht="15" x14ac:dyDescent="0.25">
      <c r="A17" s="84" t="s">
        <v>100</v>
      </c>
      <c r="B17" s="62"/>
      <c r="C17" s="32"/>
      <c r="G17" s="63" t="s">
        <v>220</v>
      </c>
    </row>
    <row r="21" spans="1:19" s="43" customFormat="1" ht="15.75" customHeight="1" x14ac:dyDescent="0.2">
      <c r="A21" s="136" t="s">
        <v>171</v>
      </c>
      <c r="B21" s="136"/>
      <c r="C21" s="136"/>
      <c r="D21" s="136" t="s">
        <v>112</v>
      </c>
      <c r="E21" s="136"/>
      <c r="F21" s="136"/>
      <c r="G21" s="136" t="s">
        <v>113</v>
      </c>
      <c r="H21" s="136"/>
      <c r="I21" s="133" t="s">
        <v>175</v>
      </c>
      <c r="J21" s="134"/>
      <c r="K21" s="134"/>
      <c r="L21" s="135"/>
      <c r="M21" s="133" t="s">
        <v>176</v>
      </c>
      <c r="N21" s="134"/>
      <c r="O21" s="134"/>
      <c r="P21" s="135"/>
      <c r="Q21" s="42" t="s">
        <v>151</v>
      </c>
      <c r="R21" s="42" t="s">
        <v>109</v>
      </c>
      <c r="S21" s="103" t="s">
        <v>115</v>
      </c>
    </row>
    <row r="22" spans="1:19" ht="3" customHeight="1" x14ac:dyDescent="0.25">
      <c r="A22" s="19"/>
      <c r="B22" s="19"/>
      <c r="C22" s="19"/>
      <c r="D22" s="19"/>
      <c r="E22" s="19"/>
      <c r="F22" s="19"/>
      <c r="G22" s="19"/>
      <c r="H22" s="19"/>
      <c r="I22" s="19"/>
      <c r="J22" s="19"/>
      <c r="K22" s="19"/>
      <c r="L22" s="19"/>
      <c r="M22" s="19"/>
      <c r="N22" s="19"/>
      <c r="O22" s="19"/>
      <c r="P22" s="19"/>
      <c r="Q22" s="19"/>
      <c r="R22" s="19"/>
      <c r="S22" s="102"/>
    </row>
    <row r="23" spans="1:19" s="43" customFormat="1" ht="45" x14ac:dyDescent="0.2">
      <c r="A23" s="86" t="s">
        <v>99</v>
      </c>
      <c r="B23" s="87" t="s">
        <v>114</v>
      </c>
      <c r="C23" s="87" t="s">
        <v>170</v>
      </c>
      <c r="D23" s="87" t="s">
        <v>105</v>
      </c>
      <c r="E23" s="87" t="s">
        <v>98</v>
      </c>
      <c r="F23" s="87" t="s">
        <v>111</v>
      </c>
      <c r="G23" s="87" t="s">
        <v>113</v>
      </c>
      <c r="H23" s="87" t="s">
        <v>103</v>
      </c>
      <c r="I23" s="87" t="s">
        <v>159</v>
      </c>
      <c r="J23" s="87" t="s">
        <v>156</v>
      </c>
      <c r="K23" s="87" t="s">
        <v>165</v>
      </c>
      <c r="L23" s="87" t="s">
        <v>172</v>
      </c>
      <c r="M23" s="87" t="s">
        <v>160</v>
      </c>
      <c r="N23" s="87" t="s">
        <v>157</v>
      </c>
      <c r="O23" s="87" t="s">
        <v>166</v>
      </c>
      <c r="P23" s="87" t="s">
        <v>173</v>
      </c>
      <c r="Q23" s="87" t="s">
        <v>151</v>
      </c>
      <c r="R23" s="88" t="s">
        <v>24</v>
      </c>
      <c r="S23" s="87" t="s">
        <v>115</v>
      </c>
    </row>
    <row r="24" spans="1:19" x14ac:dyDescent="0.2">
      <c r="A24" s="33"/>
      <c r="B24" s="5"/>
      <c r="C24" s="5"/>
      <c r="D24" s="6"/>
      <c r="E24" s="5"/>
      <c r="F24" s="7"/>
      <c r="G24" s="5" t="s">
        <v>18</v>
      </c>
      <c r="H24" s="5"/>
      <c r="I24" s="14"/>
      <c r="J24" s="5"/>
      <c r="K24" s="5"/>
      <c r="L24" s="5"/>
      <c r="M24" s="14"/>
      <c r="N24" s="5"/>
      <c r="O24" s="5"/>
      <c r="P24" s="5"/>
      <c r="Q24" s="8"/>
      <c r="R24" s="34">
        <f t="shared" ref="R24:R26" si="0">C24*D24/1000*F24/1000</f>
        <v>0</v>
      </c>
      <c r="S24" s="104"/>
    </row>
    <row r="25" spans="1:19" x14ac:dyDescent="0.2">
      <c r="A25" s="33"/>
      <c r="B25" s="5"/>
      <c r="C25" s="5"/>
      <c r="D25" s="6"/>
      <c r="E25" s="5"/>
      <c r="F25" s="7"/>
      <c r="G25" s="5" t="s">
        <v>18</v>
      </c>
      <c r="H25" s="5"/>
      <c r="I25" s="14"/>
      <c r="J25" s="5"/>
      <c r="K25" s="5"/>
      <c r="L25" s="5"/>
      <c r="M25" s="14"/>
      <c r="N25" s="5"/>
      <c r="O25" s="5"/>
      <c r="P25" s="5"/>
      <c r="Q25" s="8"/>
      <c r="R25" s="34">
        <f t="shared" si="0"/>
        <v>0</v>
      </c>
      <c r="S25" s="104"/>
    </row>
    <row r="26" spans="1:19" x14ac:dyDescent="0.2">
      <c r="A26" s="33"/>
      <c r="B26" s="5"/>
      <c r="C26" s="5"/>
      <c r="D26" s="6"/>
      <c r="E26" s="5"/>
      <c r="F26" s="7"/>
      <c r="G26" s="5" t="s">
        <v>18</v>
      </c>
      <c r="H26" s="5"/>
      <c r="I26" s="14"/>
      <c r="J26" s="5"/>
      <c r="K26" s="5"/>
      <c r="L26" s="5"/>
      <c r="M26" s="14"/>
      <c r="N26" s="5"/>
      <c r="O26" s="5"/>
      <c r="P26" s="5"/>
      <c r="Q26" s="8"/>
      <c r="R26" s="34">
        <f t="shared" si="0"/>
        <v>0</v>
      </c>
      <c r="S26" s="104"/>
    </row>
    <row r="27" spans="1:19" x14ac:dyDescent="0.2">
      <c r="A27" s="33"/>
      <c r="B27" s="5"/>
      <c r="C27" s="5"/>
      <c r="D27" s="6"/>
      <c r="E27" s="5"/>
      <c r="F27" s="7"/>
      <c r="G27" s="5" t="s">
        <v>18</v>
      </c>
      <c r="H27" s="5"/>
      <c r="I27" s="14"/>
      <c r="J27" s="5"/>
      <c r="K27" s="5"/>
      <c r="L27" s="5"/>
      <c r="M27" s="14"/>
      <c r="N27" s="5"/>
      <c r="O27" s="5"/>
      <c r="P27" s="5"/>
      <c r="Q27" s="8"/>
      <c r="R27" s="34">
        <f>C27*D27/1000*F27/1000</f>
        <v>0</v>
      </c>
      <c r="S27" s="104"/>
    </row>
    <row r="28" spans="1:19" x14ac:dyDescent="0.2">
      <c r="A28" s="33"/>
      <c r="B28" s="5"/>
      <c r="C28" s="5"/>
      <c r="D28" s="6"/>
      <c r="E28" s="5"/>
      <c r="F28" s="7"/>
      <c r="G28" s="5" t="s">
        <v>18</v>
      </c>
      <c r="H28" s="5"/>
      <c r="I28" s="14"/>
      <c r="J28" s="5"/>
      <c r="K28" s="5"/>
      <c r="L28" s="5"/>
      <c r="M28" s="14"/>
      <c r="N28" s="5"/>
      <c r="O28" s="5"/>
      <c r="P28" s="5"/>
      <c r="Q28" s="8"/>
      <c r="R28" s="34">
        <f>C28*D28/1000*F28/1000</f>
        <v>0</v>
      </c>
      <c r="S28" s="104"/>
    </row>
    <row r="29" spans="1:19" x14ac:dyDescent="0.2">
      <c r="A29" s="33"/>
      <c r="B29" s="5"/>
      <c r="C29" s="5"/>
      <c r="D29" s="6"/>
      <c r="E29" s="5"/>
      <c r="F29" s="7"/>
      <c r="G29" s="5" t="s">
        <v>18</v>
      </c>
      <c r="H29" s="5"/>
      <c r="I29" s="14"/>
      <c r="J29" s="5"/>
      <c r="K29" s="5"/>
      <c r="L29" s="5"/>
      <c r="M29" s="14"/>
      <c r="N29" s="5"/>
      <c r="O29" s="5"/>
      <c r="P29" s="5"/>
      <c r="Q29" s="8"/>
      <c r="R29" s="34">
        <f>C29*D29/1000*F29/1000</f>
        <v>0</v>
      </c>
      <c r="S29" s="104"/>
    </row>
    <row r="30" spans="1:19" x14ac:dyDescent="0.2">
      <c r="A30" s="33"/>
      <c r="B30" s="5"/>
      <c r="C30" s="5"/>
      <c r="D30" s="6"/>
      <c r="E30" s="5"/>
      <c r="F30" s="7"/>
      <c r="G30" s="5" t="s">
        <v>18</v>
      </c>
      <c r="H30" s="5"/>
      <c r="I30" s="14"/>
      <c r="J30" s="5"/>
      <c r="K30" s="5"/>
      <c r="L30" s="5"/>
      <c r="M30" s="14"/>
      <c r="N30" s="5"/>
      <c r="O30" s="5"/>
      <c r="P30" s="5"/>
      <c r="Q30" s="8"/>
      <c r="R30" s="34">
        <f t="shared" ref="R30:R32" si="1">C30*D30/1000*F30/1000</f>
        <v>0</v>
      </c>
      <c r="S30" s="104"/>
    </row>
    <row r="31" spans="1:19" x14ac:dyDescent="0.2">
      <c r="A31" s="33"/>
      <c r="B31" s="5"/>
      <c r="C31" s="5"/>
      <c r="D31" s="6"/>
      <c r="E31" s="5"/>
      <c r="F31" s="7"/>
      <c r="G31" s="5" t="s">
        <v>18</v>
      </c>
      <c r="H31" s="5"/>
      <c r="I31" s="14"/>
      <c r="J31" s="5"/>
      <c r="K31" s="5"/>
      <c r="L31" s="5"/>
      <c r="M31" s="14"/>
      <c r="N31" s="5"/>
      <c r="O31" s="5"/>
      <c r="P31" s="5"/>
      <c r="Q31" s="8"/>
      <c r="R31" s="34">
        <f t="shared" si="1"/>
        <v>0</v>
      </c>
      <c r="S31" s="104"/>
    </row>
    <row r="32" spans="1:19" x14ac:dyDescent="0.2">
      <c r="A32" s="33"/>
      <c r="B32" s="5"/>
      <c r="C32" s="5"/>
      <c r="D32" s="6"/>
      <c r="E32" s="5"/>
      <c r="F32" s="7"/>
      <c r="G32" s="5" t="s">
        <v>18</v>
      </c>
      <c r="H32" s="5"/>
      <c r="I32" s="14"/>
      <c r="J32" s="5"/>
      <c r="K32" s="5"/>
      <c r="L32" s="5"/>
      <c r="M32" s="14"/>
      <c r="N32" s="5"/>
      <c r="O32" s="5"/>
      <c r="P32" s="5"/>
      <c r="Q32" s="8"/>
      <c r="R32" s="34">
        <f t="shared" si="1"/>
        <v>0</v>
      </c>
      <c r="S32" s="104"/>
    </row>
    <row r="33" spans="1:19" x14ac:dyDescent="0.2">
      <c r="A33" s="35" t="s">
        <v>4</v>
      </c>
      <c r="B33" s="36" t="s">
        <v>1</v>
      </c>
      <c r="C33" s="36">
        <v>0</v>
      </c>
      <c r="D33" s="37">
        <v>5000</v>
      </c>
      <c r="E33" s="36">
        <v>150</v>
      </c>
      <c r="F33" s="38">
        <v>1000</v>
      </c>
      <c r="G33" s="36" t="s">
        <v>18</v>
      </c>
      <c r="H33" s="36" t="s">
        <v>2</v>
      </c>
      <c r="I33" s="39">
        <v>0.6</v>
      </c>
      <c r="J33" s="36" t="s">
        <v>19</v>
      </c>
      <c r="K33" s="36" t="s">
        <v>17</v>
      </c>
      <c r="L33" s="36" t="s">
        <v>6</v>
      </c>
      <c r="M33" s="39">
        <v>0.5</v>
      </c>
      <c r="N33" s="36" t="s">
        <v>19</v>
      </c>
      <c r="O33" s="36" t="s">
        <v>17</v>
      </c>
      <c r="P33" s="36" t="s">
        <v>16</v>
      </c>
      <c r="Q33" s="40" t="s">
        <v>3</v>
      </c>
      <c r="R33" s="41">
        <f>C33*D33/1000*F33/1000</f>
        <v>0</v>
      </c>
      <c r="S33" s="40" t="s">
        <v>75</v>
      </c>
    </row>
    <row r="34" spans="1:19" x14ac:dyDescent="0.2">
      <c r="A34" s="52"/>
      <c r="B34" s="53"/>
      <c r="C34" s="53"/>
      <c r="D34" s="54"/>
      <c r="E34" s="53"/>
      <c r="F34" s="53"/>
      <c r="G34" s="53"/>
      <c r="H34" s="53"/>
      <c r="I34" s="53"/>
      <c r="J34" s="53"/>
      <c r="K34" s="53"/>
      <c r="L34" s="53"/>
      <c r="M34" s="53"/>
      <c r="N34" s="53"/>
      <c r="O34" s="53"/>
      <c r="P34" s="53"/>
      <c r="Q34" s="57" t="s">
        <v>0</v>
      </c>
      <c r="R34" s="56">
        <f>SUBTOTAL(109,Table1[Total
Q×L×M '[m2']])</f>
        <v>0</v>
      </c>
      <c r="S34" s="53"/>
    </row>
    <row r="35" spans="1:19" x14ac:dyDescent="0.2">
      <c r="A35" s="63"/>
      <c r="C35" s="64"/>
      <c r="Q35" s="65"/>
      <c r="R35" s="66"/>
    </row>
    <row r="36" spans="1:19" ht="15" x14ac:dyDescent="0.25">
      <c r="A36" s="67" t="s">
        <v>127</v>
      </c>
      <c r="C36" s="64"/>
      <c r="Q36" s="65"/>
      <c r="R36" s="66"/>
    </row>
    <row r="37" spans="1:19" x14ac:dyDescent="0.2">
      <c r="A37" s="91" t="s">
        <v>25</v>
      </c>
      <c r="B37" s="92" t="s">
        <v>136</v>
      </c>
      <c r="C37" s="93"/>
      <c r="D37" s="94"/>
      <c r="E37" s="89"/>
      <c r="F37" s="94" t="s">
        <v>26</v>
      </c>
      <c r="Q37" s="65"/>
      <c r="R37" s="66"/>
    </row>
    <row r="38" spans="1:19" x14ac:dyDescent="0.2">
      <c r="A38" s="91" t="s">
        <v>96</v>
      </c>
      <c r="B38" s="92" t="s">
        <v>137</v>
      </c>
      <c r="C38" s="93"/>
      <c r="D38" s="94"/>
      <c r="E38" s="89"/>
      <c r="F38" s="94" t="s">
        <v>26</v>
      </c>
      <c r="Q38" s="65"/>
      <c r="R38" s="66"/>
    </row>
    <row r="39" spans="1:19" x14ac:dyDescent="0.2">
      <c r="A39" s="91" t="s">
        <v>27</v>
      </c>
      <c r="B39" s="92" t="s">
        <v>128</v>
      </c>
      <c r="C39" s="93"/>
      <c r="D39" s="94"/>
      <c r="E39" s="61"/>
      <c r="F39" s="95" t="s">
        <v>26</v>
      </c>
      <c r="G39" s="90" t="s">
        <v>129</v>
      </c>
      <c r="Q39" s="65"/>
      <c r="R39" s="66"/>
    </row>
    <row r="40" spans="1:19" x14ac:dyDescent="0.2">
      <c r="A40" s="63"/>
      <c r="C40" s="64"/>
      <c r="K40" s="107" t="s">
        <v>209</v>
      </c>
      <c r="Q40" s="65"/>
      <c r="R40" s="66"/>
    </row>
    <row r="41" spans="1:19" ht="15" x14ac:dyDescent="0.25">
      <c r="A41" s="67" t="s">
        <v>122</v>
      </c>
      <c r="K41" s="108" t="s">
        <v>78</v>
      </c>
    </row>
    <row r="42" spans="1:19" ht="14.25" customHeight="1" x14ac:dyDescent="0.25">
      <c r="A42" s="67"/>
    </row>
    <row r="43" spans="1:19" ht="14.25" customHeight="1" x14ac:dyDescent="0.25">
      <c r="A43" s="58" t="s">
        <v>162</v>
      </c>
      <c r="K43" s="110" t="s">
        <v>79</v>
      </c>
      <c r="L43" s="110" t="s">
        <v>80</v>
      </c>
      <c r="M43" s="110" t="s">
        <v>81</v>
      </c>
      <c r="N43" s="110">
        <v>60</v>
      </c>
      <c r="O43" s="110">
        <v>1000</v>
      </c>
      <c r="P43" s="110" t="s">
        <v>6</v>
      </c>
      <c r="Q43" s="110" t="s">
        <v>16</v>
      </c>
      <c r="R43" s="68"/>
    </row>
    <row r="44" spans="1:19" ht="14.25" customHeight="1" x14ac:dyDescent="0.25">
      <c r="K44" s="111" t="s">
        <v>82</v>
      </c>
      <c r="L44" s="111" t="s">
        <v>82</v>
      </c>
      <c r="M44" s="111" t="s">
        <v>82</v>
      </c>
      <c r="N44" s="111" t="s">
        <v>82</v>
      </c>
      <c r="O44" s="111" t="s">
        <v>82</v>
      </c>
      <c r="P44" s="111" t="s">
        <v>82</v>
      </c>
      <c r="Q44" s="111" t="s">
        <v>82</v>
      </c>
      <c r="R44" s="68"/>
    </row>
    <row r="45" spans="1:19" ht="14.25" customHeight="1" x14ac:dyDescent="0.25">
      <c r="A45" s="58" t="s">
        <v>179</v>
      </c>
      <c r="K45" s="112" t="s">
        <v>210</v>
      </c>
      <c r="L45" s="112" t="s">
        <v>103</v>
      </c>
      <c r="M45" s="112" t="s">
        <v>113</v>
      </c>
      <c r="N45" s="112" t="s">
        <v>133</v>
      </c>
      <c r="O45" s="112" t="s">
        <v>110</v>
      </c>
      <c r="P45" s="113" t="s">
        <v>211</v>
      </c>
      <c r="Q45" s="113" t="s">
        <v>212</v>
      </c>
      <c r="R45" s="68"/>
    </row>
    <row r="46" spans="1:19" ht="14.25" customHeight="1" x14ac:dyDescent="0.25">
      <c r="A46" s="58" t="s">
        <v>150</v>
      </c>
      <c r="N46" s="112" t="s">
        <v>83</v>
      </c>
      <c r="O46" s="112" t="s">
        <v>84</v>
      </c>
      <c r="P46" s="113" t="s">
        <v>213</v>
      </c>
      <c r="Q46" s="113" t="s">
        <v>214</v>
      </c>
      <c r="R46" s="68"/>
    </row>
    <row r="47" spans="1:19" ht="14.25" customHeight="1" x14ac:dyDescent="0.2">
      <c r="P47" s="113" t="s">
        <v>134</v>
      </c>
      <c r="Q47" s="113" t="s">
        <v>134</v>
      </c>
    </row>
    <row r="48" spans="1:19" ht="14.25" customHeight="1" x14ac:dyDescent="0.25">
      <c r="B48" s="61" t="s">
        <v>180</v>
      </c>
      <c r="C48" s="58" t="s">
        <v>164</v>
      </c>
      <c r="R48" s="68"/>
    </row>
    <row r="49" spans="1:18" ht="14.25" customHeight="1" x14ac:dyDescent="0.25">
      <c r="B49" s="8" t="s">
        <v>181</v>
      </c>
      <c r="C49" s="69" t="s">
        <v>102</v>
      </c>
      <c r="D49" s="69"/>
      <c r="E49" s="69"/>
      <c r="R49" s="68"/>
    </row>
    <row r="50" spans="1:18" ht="14.25" customHeight="1" x14ac:dyDescent="0.2">
      <c r="B50" s="70" t="s">
        <v>181</v>
      </c>
      <c r="C50" s="71" t="s">
        <v>155</v>
      </c>
      <c r="D50" s="71"/>
      <c r="E50" s="71"/>
      <c r="K50" s="107" t="s">
        <v>215</v>
      </c>
    </row>
    <row r="51" spans="1:18" ht="14.25" customHeight="1" x14ac:dyDescent="0.2">
      <c r="B51" s="72" t="s">
        <v>181</v>
      </c>
      <c r="C51" s="73" t="s">
        <v>168</v>
      </c>
      <c r="D51" s="73"/>
      <c r="E51" s="73"/>
    </row>
    <row r="52" spans="1:18" ht="14.25" customHeight="1" x14ac:dyDescent="0.2">
      <c r="B52" s="74" t="s">
        <v>158</v>
      </c>
      <c r="C52" s="75" t="s">
        <v>153</v>
      </c>
      <c r="D52" s="75"/>
      <c r="E52" s="75"/>
      <c r="K52" s="108" t="s">
        <v>216</v>
      </c>
      <c r="N52" s="109" t="s">
        <v>217</v>
      </c>
    </row>
    <row r="53" spans="1:18" ht="14.25" customHeight="1" x14ac:dyDescent="0.2">
      <c r="K53" s="108" t="s">
        <v>218</v>
      </c>
      <c r="N53" s="109" t="s">
        <v>219</v>
      </c>
    </row>
    <row r="55" spans="1:18" ht="15" x14ac:dyDescent="0.25">
      <c r="A55" s="59" t="s">
        <v>117</v>
      </c>
    </row>
    <row r="57" spans="1:18" x14ac:dyDescent="0.2">
      <c r="A57"/>
      <c r="B57" s="76" t="s">
        <v>223</v>
      </c>
    </row>
    <row r="58" spans="1:18" x14ac:dyDescent="0.2">
      <c r="A58"/>
      <c r="B58" s="76" t="s">
        <v>224</v>
      </c>
    </row>
    <row r="59" spans="1:18" x14ac:dyDescent="0.2">
      <c r="A59"/>
      <c r="B59" s="76" t="s">
        <v>225</v>
      </c>
    </row>
    <row r="60" spans="1:18" x14ac:dyDescent="0.2">
      <c r="A60"/>
    </row>
    <row r="61" spans="1:18" x14ac:dyDescent="0.2">
      <c r="A61"/>
      <c r="B61" s="76" t="s">
        <v>226</v>
      </c>
    </row>
    <row r="62" spans="1:18" x14ac:dyDescent="0.2">
      <c r="A62"/>
      <c r="B62" s="76" t="s">
        <v>227</v>
      </c>
    </row>
  </sheetData>
  <sheetProtection sheet="1" insertRows="0" deleteRows="0"/>
  <dataConsolidate/>
  <mergeCells count="6">
    <mergeCell ref="M21:P21"/>
    <mergeCell ref="D21:F21"/>
    <mergeCell ref="G21:H21"/>
    <mergeCell ref="A21:C21"/>
    <mergeCell ref="I21:L21"/>
    <mergeCell ref="G5:K9"/>
  </mergeCells>
  <phoneticPr fontId="4" type="noConversion"/>
  <conditionalFormatting sqref="A24:Q33">
    <cfRule type="expression" dxfId="574" priority="2">
      <formula>OR(A24="")</formula>
    </cfRule>
  </conditionalFormatting>
  <conditionalFormatting sqref="C24:C33">
    <cfRule type="cellIs" dxfId="573" priority="28" operator="lessThan">
      <formula>0</formula>
    </cfRule>
  </conditionalFormatting>
  <conditionalFormatting sqref="D24:D33">
    <cfRule type="cellIs" dxfId="572" priority="10" operator="lessThan">
      <formula>2000</formula>
    </cfRule>
    <cfRule type="cellIs" dxfId="571" priority="22" operator="notBetween">
      <formula>2000</formula>
      <formula>14000</formula>
    </cfRule>
  </conditionalFormatting>
  <conditionalFormatting sqref="E24:E33">
    <cfRule type="expression" dxfId="570" priority="23">
      <formula>OR(AND(H24="Power T",OR(E24=220)))</formula>
    </cfRule>
    <cfRule type="expression" dxfId="569" priority="26">
      <formula>OR(AND(H24="Power T",OR(E24=50)),AND(H24="Power S",OR(E24=220,E24=250)),AND(H24="Perform R",OR(E24=50,E24=220,E24=250)),AND(H24="Perform C",OR(E24=220,E24=250)))</formula>
    </cfRule>
    <cfRule type="expression" dxfId="568" priority="27">
      <formula>NOT(OR(E24=50,E24=60,E24=80,E24=100,E24=120,E24=133,E24=150,E24=172,E24=200,E24=220,E24=240,E24=250))</formula>
    </cfRule>
  </conditionalFormatting>
  <conditionalFormatting sqref="F24:F33">
    <cfRule type="cellIs" dxfId="567" priority="21" operator="notBetween">
      <formula>600</formula>
      <formula>1100</formula>
    </cfRule>
  </conditionalFormatting>
  <conditionalFormatting sqref="G24:G33">
    <cfRule type="expression" dxfId="566" priority="19">
      <formula>NOT(OR(G24="FTV HL",G24=""))</formula>
    </cfRule>
  </conditionalFormatting>
  <conditionalFormatting sqref="H24:H33">
    <cfRule type="expression" dxfId="565" priority="15">
      <formula>OR(AND(H24="Power T",OR(E24=220)))</formula>
    </cfRule>
    <cfRule type="expression" dxfId="564" priority="16">
      <formula>OR(AND(H24="Power T",OR(E24=50)),AND(H24="Power S",OR(E24=220,E24=250)),AND(H24="Perform R",OR(E24=50,E24=220,E24=250)),AND(H24="Perform C",OR(E24=220,E24=250)))</formula>
    </cfRule>
    <cfRule type="expression" dxfId="563" priority="17">
      <formula>NOT(OR(H24="Power T",H24="Power S",H24="Perform R",H24="Perform C"))</formula>
    </cfRule>
  </conditionalFormatting>
  <conditionalFormatting sqref="I24:I33">
    <cfRule type="expression" dxfId="562" priority="3">
      <formula>AND(L24="G",NOT(OR(I24=0.7,I24=0.75,I24=0.8)))</formula>
    </cfRule>
    <cfRule type="expression" dxfId="561" priority="6">
      <formula>OR(AND(J24="HPS 200",NOT(I24=0.55)),AND(NOT(J24="HPS 200"),I24=0.55))</formula>
    </cfRule>
  </conditionalFormatting>
  <conditionalFormatting sqref="J24:J33">
    <cfRule type="expression" dxfId="560" priority="5">
      <formula>OR(AND(J24="HPS 200",NOT(I24=0.55)),AND(NOT(J24="HPS 200"),I24=0.55))</formula>
    </cfRule>
    <cfRule type="expression" dxfId="559" priority="14">
      <formula>NOT(OR(J24="SP 25",J24="SP 25",J24="PVDF 25",J24="PVDF 35",J24="PUR 50",J24="PVCF 150",J24="HPS 200",J24="PRISMA",J24="PRISMA ELEMENTS",J24="Inox 304",J24="Inox 316L",J24="Inox 316"))</formula>
    </cfRule>
  </conditionalFormatting>
  <conditionalFormatting sqref="L24:L33">
    <cfRule type="expression" dxfId="558" priority="4">
      <formula>AND(L24="G",NOT(OR(I24=0.7,I24=0.75,I24=0.8)))</formula>
    </cfRule>
    <cfRule type="expression" dxfId="557" priority="13">
      <formula>NOT(OR(L24="S",L24="V",L24="V2",L24="G",L24="M",L24="M3",L24="M8"))</formula>
    </cfRule>
  </conditionalFormatting>
  <conditionalFormatting sqref="N24:N33">
    <cfRule type="expression" dxfId="556" priority="9">
      <formula>NOT(OR(N24="SP 25",N24="SP 25",N24="PVDF 25",N24="PVDF 35",N24="PUR 50",N24="PVCF 150",N24="HPS 200",N24="PRISMA",N24="PRISMA ELEMENTS",N24="Inox 304",N24="Inox 316L",N24="Inox 316"))</formula>
    </cfRule>
  </conditionalFormatting>
  <conditionalFormatting sqref="P24:P33">
    <cfRule type="expression" dxfId="555" priority="12">
      <formula>NOT(OR(P24="S",P24="V",P24="V2",P24="G",P24="M2"))</formula>
    </cfRule>
  </conditionalFormatting>
  <conditionalFormatting sqref="S33">
    <cfRule type="expression" dxfId="554" priority="1">
      <formula>OR(S33="")</formula>
    </cfRule>
  </conditionalFormatting>
  <dataValidations count="10">
    <dataValidation type="list" allowBlank="1" sqref="E24:E33" xr:uid="{FEF8DC4D-41AA-488B-9905-30C522186B61}">
      <formula1>"50,60,80,100,120,133,150,172,200,220,240,250"</formula1>
    </dataValidation>
    <dataValidation type="whole" errorStyle="information" allowBlank="1" errorTitle="Wrong length" error="Insert length (whole number)_x000a_2000 to 14000 mm" sqref="D24:D33"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33" xr:uid="{DF9033AC-78D8-43B1-8D5E-6AC924A57292}">
      <formula1>600</formula1>
      <formula2>1100</formula2>
    </dataValidation>
    <dataValidation type="list" allowBlank="1" sqref="H24:H33" xr:uid="{76217EF6-9B24-4A55-A2D2-FC8B89701E65}">
      <formula1>"Power T,Power S,Perform R,Perform C"</formula1>
    </dataValidation>
    <dataValidation type="list" allowBlank="1" sqref="L24:L33" xr:uid="{A077B575-636F-40C7-9C66-980D2547CD72}">
      <formula1>"S,V,V2,G,M,M3,M8"</formula1>
    </dataValidation>
    <dataValidation type="list" allowBlank="1" sqref="P24:P33" xr:uid="{69EBF4DB-CADE-4400-9147-945D440951D6}">
      <formula1>"S,V,V2,G,M2"</formula1>
    </dataValidation>
    <dataValidation type="whole" operator="greaterThanOrEqual" allowBlank="1" sqref="C24:C33" xr:uid="{07D0D75C-8CBD-4254-880A-84BC072B11D3}">
      <formula1>0</formula1>
    </dataValidation>
    <dataValidation type="list" allowBlank="1" sqref="J24:J33 N24:N33" xr:uid="{0863725A-42FB-4EA6-BF00-685BDE68D5F4}">
      <formula1>"SP 25,SP 25,PVDF 25,PVDF 35,PUR 50,PVCF 150,HPS 200,PRISMA,PRISMA ELEMENTS,Inox 304,Inox 316L,Inox 316"</formula1>
    </dataValidation>
    <dataValidation type="list" allowBlank="1" sqref="G24:G33" xr:uid="{7EFE58AF-62E3-4BFF-B13D-44B1A9A6EC13}">
      <formula1>"FTV HL"</formula1>
    </dataValidation>
    <dataValidation type="list" allowBlank="1" showInputMessage="1" showErrorMessage="1" sqref="S24:S33" xr:uid="{58725E65-6F3D-4840-B701-CAF4660E6E00}">
      <formula1>"Priority A, Priority B, Priority C"</formula1>
    </dataValidation>
  </dataValidations>
  <hyperlinks>
    <hyperlink ref="B59" r:id="rId1" tooltip="Download" display="https://www.trimo-group.com/files/downloads/Trimoterm Fireproof Panels Brochure.pdf" xr:uid="{EA2119B0-9643-48E4-A3B0-7EFEDAE3A1C2}"/>
    <hyperlink ref="B61" r:id="rId2" display="pack" xr:uid="{D7FC9740-E5C0-4F72-8E8F-51D553CE4135}"/>
    <hyperlink ref="B62" r:id="rId3" xr:uid="{2A448F74-186D-4F34-9DBC-CFC930CF7135}"/>
    <hyperlink ref="B58" r:id="rId4" xr:uid="{C2040B26-FBC9-4999-8119-23E8A7BD5344}"/>
    <hyperlink ref="B57" r:id="rId5" tooltip="Download" display="https://www.trimo-group.com/files/downloads/Trimoterm Technical Specification.pdf" xr:uid="{37929E5F-90F6-4238-83AF-C910CCCA22B8}"/>
  </hyperlinks>
  <pageMargins left="0.39370078740157483" right="0.39370078740157483" top="0.39370078740157483" bottom="0.39370078740157483" header="0.31496062992125984" footer="0.31496062992125984"/>
  <pageSetup paperSize="9" scale="56" pageOrder="overThenDown" orientation="landscape" r:id="rId6"/>
  <ignoredErrors>
    <ignoredError sqref="A2:B2 A40:J40 H38:XFD38 H39:XFD39 C37:E37 A35:XFD35 C33:F33 A47:O47 B46:M46 A22:XFD22 B21:C21 T21:XFD21 A32:F32 T23:XFD23 A54:XFD54 A52 D52:J52 R33 A51 A50 D50:J50 A16:F16 B14:XFD14 A44:XFD44 B43:L43 A49 A48 D48:XFD48 A18:XFD20 B17:F17 A63:XFD1048576 C62:XFD62 D51:XFD51 D49:XFD49 A10:XFD11 B8:F8 B7:F7 M33 R43:XFD43 B45:J45 R45:XFD45 E21:F21 H21 I33 T33:XFD33 B6:F6 B5:F5 A56:XFD56 B55:XFD55 J21:L21 N21:P21 A1:B1 D1:XFD1 B13:XFD13 B12:XFD12 A34:P34 R34:XFD34 B9:F9 C60:XFD60 C59:XFD59 C57:XFD57 C61:XFD61 A4:XFD4 A3:B3 D3 A42:XFD42 B41:J41 F3:XFD3 C58:XFD58 D2:XFD2 A24:F24 H24:XFD24 A25:F25 H25:XFD25 A26:F26 H26:XFD26 A27:F27 H27:XFD27 A28:F28 H28:XFD28 A29:F29 H29:XFD29 A30:F30 H30:XFD30 A31:F31 H31:XFD31 H32:XFD32 B36:XFD36 G37:XFD37 L40:XFD40 L41:XFD41 N43:O43 R46:XFD46 R47:XFD47 L50:XFD50 L52:M52 O52:XFD52 A53:J53 L53:M53 O53:XFD53 H17:XFD17 L5:XFD5 L8:XFD8 L7:XFD7 L6:XFD6 L9:XFD9 A15:F15 H15:XFD15 H16:XFD16" unlockedFormula="1"/>
    <ignoredError sqref="A37" numberStoredAsText="1" unlockedFormula="1"/>
    <ignoredError sqref="A39" numberStoredAsText="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7" id="{00000000-000E-0000-0100-000006000000}">
            <xm:f>COUNTIF(List_Values!$A$2:$A$11,I24)=0</xm:f>
            <x14:dxf>
              <fill>
                <patternFill patternType="solid">
                  <bgColor rgb="FFFFC7CE"/>
                </patternFill>
              </fill>
            </x14:dxf>
          </x14:cfRule>
          <xm:sqref>I24:I33</xm:sqref>
        </x14:conditionalFormatting>
        <x14:conditionalFormatting xmlns:xm="http://schemas.microsoft.com/office/excel/2006/main">
          <x14:cfRule type="expression" priority="8" id="{00000000-000E-0000-0100-000007000000}">
            <xm:f>COUNTIF(List_Values!$B$2:$B$11,M24)=0</xm:f>
            <x14:dxf>
              <fill>
                <patternFill patternType="solid">
                  <bgColor rgb="FFFFC7CE"/>
                </patternFill>
              </fill>
            </x14:dxf>
          </x14:cfRule>
          <xm:sqref>M24:M33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EACDF0AC-02FA-458D-BE1F-D672031E2AE4}">
          <x14:formula1>
            <xm:f>List_Values!$A$2:$A$9</xm:f>
          </x14:formula1>
          <xm:sqref>I24:I33</xm:sqref>
        </x14:dataValidation>
        <x14:dataValidation type="list" allowBlank="1" xr:uid="{20E866F2-C391-4FB3-A2FA-44B89C75796B}">
          <x14:formula1>
            <xm:f>List_Values!$B$2:$B$11</xm:f>
          </x14:formula1>
          <xm:sqref>M24:M33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Normal="100" zoomScaleSheetLayoutView="70" workbookViewId="0">
      <selection activeCell="A53" sqref="A53:B58"/>
    </sheetView>
  </sheetViews>
  <sheetFormatPr defaultColWidth="9" defaultRowHeight="14.25" x14ac:dyDescent="0.2"/>
  <cols>
    <col min="1" max="1" width="17.625" style="58" customWidth="1"/>
    <col min="2" max="2" width="14.625" style="58" customWidth="1"/>
    <col min="3" max="9" width="10.625" style="58" customWidth="1"/>
    <col min="10" max="10" width="12" style="58" customWidth="1"/>
    <col min="11" max="11" width="11.375" style="58" customWidth="1"/>
    <col min="12" max="12" width="10.625" style="58" customWidth="1"/>
    <col min="13" max="14" width="12.625" style="58" customWidth="1"/>
    <col min="15" max="16" width="10.625" style="58" customWidth="1"/>
    <col min="17" max="18" width="12.625" style="58" customWidth="1"/>
    <col min="19" max="19" width="10.625" style="58" customWidth="1"/>
    <col min="20" max="20" width="24.625" style="58" customWidth="1"/>
    <col min="21" max="21" width="10.625" style="58" customWidth="1"/>
    <col min="22" max="16384" width="9" style="58"/>
  </cols>
  <sheetData>
    <row r="1" spans="1:17" s="43" customFormat="1" ht="15.75" x14ac:dyDescent="0.25">
      <c r="B1" s="44"/>
      <c r="C1" s="45" t="s">
        <v>119</v>
      </c>
    </row>
    <row r="2" spans="1:17" s="43" customFormat="1" ht="26.25" x14ac:dyDescent="0.4">
      <c r="C2" s="47" t="s">
        <v>183</v>
      </c>
    </row>
    <row r="3" spans="1:17" s="43" customFormat="1" x14ac:dyDescent="0.2">
      <c r="C3" s="48" t="s">
        <v>121</v>
      </c>
      <c r="D3" s="49" t="str" cm="1">
        <f t="array" ref="D3">LOOKUP(2,1/(Updates!A:A&lt;&gt;""),Updates!A:A)</f>
        <v>1.4.1</v>
      </c>
      <c r="E3" s="30" t="s">
        <v>138</v>
      </c>
    </row>
    <row r="4" spans="1:17" s="43" customFormat="1" ht="15.75" x14ac:dyDescent="0.25">
      <c r="P4" s="46" t="s">
        <v>184</v>
      </c>
    </row>
    <row r="5" spans="1:17" ht="15" x14ac:dyDescent="0.25">
      <c r="A5" s="84" t="s">
        <v>116</v>
      </c>
      <c r="B5" s="31" t="str">
        <f>IF('Panel FTV'!B5=0,"",'Panel FTV'!B5)</f>
        <v/>
      </c>
      <c r="C5" s="32"/>
    </row>
    <row r="6" spans="1:17" ht="15" x14ac:dyDescent="0.25">
      <c r="A6" s="84" t="s">
        <v>174</v>
      </c>
      <c r="B6" s="31" t="str">
        <f>IF('Panel FTV'!B6=0,"",'Panel FTV'!B6)</f>
        <v/>
      </c>
      <c r="C6" s="32"/>
    </row>
    <row r="7" spans="1:17" ht="15" x14ac:dyDescent="0.25">
      <c r="A7" s="84" t="s">
        <v>104</v>
      </c>
      <c r="B7" s="31" t="str">
        <f>IF('Panel FTV'!B7=0,"",'Panel FTV'!B7)</f>
        <v/>
      </c>
      <c r="C7" s="32"/>
    </row>
    <row r="8" spans="1:17" ht="15" x14ac:dyDescent="0.25">
      <c r="A8" s="84" t="s">
        <v>169</v>
      </c>
      <c r="B8" s="31" t="str">
        <f>IF('Panel FTV'!B8=0,"",'Panel FTV'!B8)</f>
        <v/>
      </c>
      <c r="C8" s="32"/>
    </row>
    <row r="9" spans="1:17" ht="15" x14ac:dyDescent="0.25">
      <c r="A9" s="84" t="s">
        <v>178</v>
      </c>
      <c r="B9" s="31" t="str">
        <f>IF('Panel FTV'!B9=0,"",'Panel FTV'!B9)</f>
        <v/>
      </c>
      <c r="C9" s="32"/>
    </row>
    <row r="12" spans="1:17" ht="15" x14ac:dyDescent="0.25">
      <c r="A12" s="84" t="s">
        <v>177</v>
      </c>
      <c r="B12" s="31" t="str">
        <f>IF('Panel FTV'!B12=0,"",'Panel FTV'!B12)</f>
        <v/>
      </c>
      <c r="C12" s="32"/>
    </row>
    <row r="13" spans="1:17" ht="15" x14ac:dyDescent="0.25">
      <c r="A13" s="84" t="s">
        <v>120</v>
      </c>
      <c r="B13" s="31" t="str">
        <f>IF('Panel FTV'!B13=0,"",'Panel FTV'!B13)</f>
        <v/>
      </c>
      <c r="C13" s="32"/>
      <c r="M13" s="63"/>
    </row>
    <row r="14" spans="1:17" ht="15" x14ac:dyDescent="0.25">
      <c r="A14" s="84" t="s">
        <v>97</v>
      </c>
      <c r="B14" s="31" t="str">
        <f>IF('Panel FTV'!B14=0,"",'Panel FTV'!B14)</f>
        <v/>
      </c>
      <c r="C14" s="32"/>
    </row>
    <row r="16" spans="1:17" x14ac:dyDescent="0.2">
      <c r="O16" s="137" t="s">
        <v>221</v>
      </c>
      <c r="P16" s="137"/>
      <c r="Q16" s="137"/>
    </row>
    <row r="17" spans="1:22" ht="15" x14ac:dyDescent="0.25">
      <c r="A17" s="84" t="s">
        <v>100</v>
      </c>
      <c r="B17" s="31" t="str">
        <f>IF('Panel FTV'!B17=0,"",'Panel FTV'!B17)</f>
        <v/>
      </c>
      <c r="C17" s="32"/>
      <c r="O17" s="137"/>
      <c r="P17" s="137"/>
      <c r="Q17" s="137"/>
    </row>
    <row r="18" spans="1:22" x14ac:dyDescent="0.2">
      <c r="O18" s="137"/>
      <c r="P18" s="137"/>
      <c r="Q18" s="137"/>
    </row>
    <row r="19" spans="1:22" x14ac:dyDescent="0.2">
      <c r="O19" s="137"/>
      <c r="P19" s="137"/>
      <c r="Q19" s="137"/>
    </row>
    <row r="21" spans="1:22" s="43" customFormat="1" ht="15.75" customHeight="1" x14ac:dyDescent="0.2">
      <c r="A21" s="133" t="s">
        <v>171</v>
      </c>
      <c r="B21" s="134"/>
      <c r="C21" s="135"/>
      <c r="D21" s="133" t="s">
        <v>163</v>
      </c>
      <c r="E21" s="134"/>
      <c r="F21" s="135"/>
      <c r="G21" s="133" t="s">
        <v>112</v>
      </c>
      <c r="H21" s="134"/>
      <c r="I21" s="135"/>
      <c r="J21" s="133" t="s">
        <v>113</v>
      </c>
      <c r="K21" s="135"/>
      <c r="L21" s="133" t="s">
        <v>175</v>
      </c>
      <c r="M21" s="134"/>
      <c r="N21" s="134"/>
      <c r="O21" s="135"/>
      <c r="P21" s="133" t="s">
        <v>176</v>
      </c>
      <c r="Q21" s="134"/>
      <c r="R21" s="134"/>
      <c r="S21" s="135"/>
      <c r="T21" s="42" t="s">
        <v>151</v>
      </c>
      <c r="U21" s="42" t="s">
        <v>109</v>
      </c>
      <c r="V21" s="103" t="s">
        <v>115</v>
      </c>
    </row>
    <row r="22" spans="1:22" ht="3" customHeight="1" x14ac:dyDescent="0.25">
      <c r="A22" s="19"/>
      <c r="B22" s="19"/>
      <c r="C22" s="19"/>
      <c r="D22" s="19"/>
      <c r="E22" s="19"/>
      <c r="F22" s="19"/>
      <c r="G22" s="19"/>
      <c r="H22" s="19"/>
      <c r="I22" s="19"/>
      <c r="J22" s="19"/>
      <c r="K22" s="19"/>
      <c r="L22" s="19"/>
      <c r="M22" s="19"/>
      <c r="N22" s="19"/>
      <c r="O22" s="19"/>
      <c r="P22" s="19"/>
      <c r="Q22" s="19"/>
      <c r="R22" s="19"/>
      <c r="S22" s="19"/>
      <c r="T22" s="19"/>
      <c r="U22" s="19"/>
      <c r="V22" s="102"/>
    </row>
    <row r="23" spans="1:22" s="43" customFormat="1" ht="45" x14ac:dyDescent="0.2">
      <c r="A23" s="86" t="s">
        <v>99</v>
      </c>
      <c r="B23" s="87" t="s">
        <v>114</v>
      </c>
      <c r="C23" s="87" t="s">
        <v>170</v>
      </c>
      <c r="D23" s="87" t="s">
        <v>8</v>
      </c>
      <c r="E23" s="87" t="s">
        <v>9</v>
      </c>
      <c r="F23" s="87" t="s">
        <v>124</v>
      </c>
      <c r="G23" s="87" t="s">
        <v>108</v>
      </c>
      <c r="H23" s="87" t="s">
        <v>98</v>
      </c>
      <c r="I23" s="87" t="s">
        <v>111</v>
      </c>
      <c r="J23" s="87" t="s">
        <v>113</v>
      </c>
      <c r="K23" s="87" t="s">
        <v>103</v>
      </c>
      <c r="L23" s="87" t="s">
        <v>159</v>
      </c>
      <c r="M23" s="87" t="s">
        <v>156</v>
      </c>
      <c r="N23" s="87" t="s">
        <v>165</v>
      </c>
      <c r="O23" s="87" t="s">
        <v>172</v>
      </c>
      <c r="P23" s="87" t="s">
        <v>160</v>
      </c>
      <c r="Q23" s="87" t="s">
        <v>157</v>
      </c>
      <c r="R23" s="87" t="s">
        <v>166</v>
      </c>
      <c r="S23" s="87" t="s">
        <v>173</v>
      </c>
      <c r="T23" s="87" t="s">
        <v>151</v>
      </c>
      <c r="U23" s="88" t="s">
        <v>24</v>
      </c>
      <c r="V23" s="87" t="s">
        <v>115</v>
      </c>
    </row>
    <row r="24" spans="1:22" x14ac:dyDescent="0.2">
      <c r="A24" s="33"/>
      <c r="B24" s="5"/>
      <c r="C24" s="5"/>
      <c r="D24" s="6"/>
      <c r="E24" s="6"/>
      <c r="F24" s="6"/>
      <c r="G24" s="9">
        <f>D24+E24</f>
        <v>0</v>
      </c>
      <c r="H24" s="5"/>
      <c r="I24" s="7"/>
      <c r="J24" s="5" t="s">
        <v>18</v>
      </c>
      <c r="K24" s="5"/>
      <c r="L24" s="13"/>
      <c r="M24" s="5"/>
      <c r="N24" s="5"/>
      <c r="O24" s="5"/>
      <c r="P24" s="13"/>
      <c r="Q24" s="5"/>
      <c r="R24" s="5"/>
      <c r="S24" s="5"/>
      <c r="T24" s="8"/>
      <c r="U24" s="34">
        <f>C24*G24/1000*I24/1000</f>
        <v>0</v>
      </c>
      <c r="V24" s="104"/>
    </row>
    <row r="25" spans="1:22" x14ac:dyDescent="0.2">
      <c r="A25" s="33"/>
      <c r="B25" s="5"/>
      <c r="C25" s="5"/>
      <c r="D25" s="6"/>
      <c r="E25" s="6"/>
      <c r="F25" s="6"/>
      <c r="G25" s="9">
        <f t="shared" ref="G25:G26" si="0">D25+E25</f>
        <v>0</v>
      </c>
      <c r="H25" s="5"/>
      <c r="I25" s="7"/>
      <c r="J25" s="5" t="s">
        <v>18</v>
      </c>
      <c r="K25" s="5"/>
      <c r="L25" s="14"/>
      <c r="M25" s="5"/>
      <c r="N25" s="5"/>
      <c r="O25" s="5"/>
      <c r="P25" s="14"/>
      <c r="Q25" s="5"/>
      <c r="R25" s="5"/>
      <c r="S25" s="5"/>
      <c r="T25" s="8"/>
      <c r="U25" s="34">
        <f>C25*G25/1000*I25/1000</f>
        <v>0</v>
      </c>
      <c r="V25" s="104"/>
    </row>
    <row r="26" spans="1:22" x14ac:dyDescent="0.2">
      <c r="A26" s="33"/>
      <c r="B26" s="5"/>
      <c r="C26" s="5"/>
      <c r="D26" s="6"/>
      <c r="E26" s="6"/>
      <c r="F26" s="6"/>
      <c r="G26" s="9">
        <f t="shared" si="0"/>
        <v>0</v>
      </c>
      <c r="H26" s="5"/>
      <c r="I26" s="7"/>
      <c r="J26" s="5" t="s">
        <v>18</v>
      </c>
      <c r="K26" s="5"/>
      <c r="L26" s="14"/>
      <c r="M26" s="5"/>
      <c r="N26" s="5"/>
      <c r="O26" s="5"/>
      <c r="P26" s="14"/>
      <c r="Q26" s="5"/>
      <c r="R26" s="5"/>
      <c r="S26" s="5"/>
      <c r="T26" s="8"/>
      <c r="U26" s="34">
        <f>C26*G26/1000*I26/1000</f>
        <v>0</v>
      </c>
      <c r="V26" s="104"/>
    </row>
    <row r="27" spans="1:22" x14ac:dyDescent="0.2">
      <c r="A27" s="33"/>
      <c r="B27" s="5"/>
      <c r="C27" s="5"/>
      <c r="D27" s="6"/>
      <c r="E27" s="6"/>
      <c r="F27" s="6"/>
      <c r="G27" s="9">
        <f>D27+E27</f>
        <v>0</v>
      </c>
      <c r="H27" s="5"/>
      <c r="I27" s="7"/>
      <c r="J27" s="5" t="s">
        <v>18</v>
      </c>
      <c r="K27" s="5"/>
      <c r="L27" s="14"/>
      <c r="M27" s="5"/>
      <c r="N27" s="5"/>
      <c r="O27" s="5"/>
      <c r="P27" s="14"/>
      <c r="Q27" s="5"/>
      <c r="R27" s="5"/>
      <c r="S27" s="5"/>
      <c r="T27" s="8"/>
      <c r="U27" s="34">
        <f>C27*G27/1000*I27/1000</f>
        <v>0</v>
      </c>
      <c r="V27" s="104"/>
    </row>
    <row r="28" spans="1:22" x14ac:dyDescent="0.2">
      <c r="A28" s="33"/>
      <c r="B28" s="5"/>
      <c r="C28" s="5"/>
      <c r="D28" s="6"/>
      <c r="E28" s="6"/>
      <c r="F28" s="6"/>
      <c r="G28" s="9">
        <f t="shared" ref="G28:G32" si="1">D28+E28</f>
        <v>0</v>
      </c>
      <c r="H28" s="5"/>
      <c r="I28" s="7"/>
      <c r="J28" s="5" t="s">
        <v>18</v>
      </c>
      <c r="K28" s="5"/>
      <c r="L28" s="14"/>
      <c r="M28" s="5"/>
      <c r="N28" s="5"/>
      <c r="O28" s="5"/>
      <c r="P28" s="14"/>
      <c r="Q28" s="5"/>
      <c r="R28" s="5"/>
      <c r="S28" s="5"/>
      <c r="T28" s="8"/>
      <c r="U28" s="34">
        <f t="shared" ref="U28:U32" si="2">C28*G28/1000*I28/1000</f>
        <v>0</v>
      </c>
      <c r="V28" s="104"/>
    </row>
    <row r="29" spans="1:22" x14ac:dyDescent="0.2">
      <c r="A29" s="33"/>
      <c r="B29" s="5"/>
      <c r="C29" s="5"/>
      <c r="D29" s="6"/>
      <c r="E29" s="6"/>
      <c r="F29" s="6"/>
      <c r="G29" s="9">
        <f t="shared" si="1"/>
        <v>0</v>
      </c>
      <c r="H29" s="5"/>
      <c r="I29" s="7"/>
      <c r="J29" s="5" t="s">
        <v>18</v>
      </c>
      <c r="K29" s="5"/>
      <c r="L29" s="14"/>
      <c r="M29" s="5"/>
      <c r="N29" s="5"/>
      <c r="O29" s="5"/>
      <c r="P29" s="14"/>
      <c r="Q29" s="5"/>
      <c r="R29" s="5"/>
      <c r="S29" s="5"/>
      <c r="T29" s="8"/>
      <c r="U29" s="34">
        <f t="shared" si="2"/>
        <v>0</v>
      </c>
      <c r="V29" s="104"/>
    </row>
    <row r="30" spans="1:22" x14ac:dyDescent="0.2">
      <c r="A30" s="33"/>
      <c r="B30" s="5"/>
      <c r="C30" s="5"/>
      <c r="D30" s="6"/>
      <c r="E30" s="6"/>
      <c r="F30" s="6"/>
      <c r="G30" s="9">
        <f t="shared" si="1"/>
        <v>0</v>
      </c>
      <c r="H30" s="5"/>
      <c r="I30" s="7"/>
      <c r="J30" s="5" t="s">
        <v>18</v>
      </c>
      <c r="K30" s="5"/>
      <c r="L30" s="14"/>
      <c r="M30" s="5"/>
      <c r="N30" s="5"/>
      <c r="O30" s="5"/>
      <c r="P30" s="14"/>
      <c r="Q30" s="5"/>
      <c r="R30" s="5"/>
      <c r="S30" s="5"/>
      <c r="T30" s="8"/>
      <c r="U30" s="34">
        <f t="shared" si="2"/>
        <v>0</v>
      </c>
      <c r="V30" s="104"/>
    </row>
    <row r="31" spans="1:22" x14ac:dyDescent="0.2">
      <c r="A31" s="33"/>
      <c r="B31" s="5"/>
      <c r="C31" s="5"/>
      <c r="D31" s="6"/>
      <c r="E31" s="6"/>
      <c r="F31" s="6"/>
      <c r="G31" s="9">
        <f t="shared" si="1"/>
        <v>0</v>
      </c>
      <c r="H31" s="5"/>
      <c r="I31" s="7"/>
      <c r="J31" s="5" t="s">
        <v>18</v>
      </c>
      <c r="K31" s="5"/>
      <c r="L31" s="14"/>
      <c r="M31" s="5"/>
      <c r="N31" s="5"/>
      <c r="O31" s="5"/>
      <c r="P31" s="14"/>
      <c r="Q31" s="5"/>
      <c r="R31" s="5"/>
      <c r="S31" s="5"/>
      <c r="T31" s="8"/>
      <c r="U31" s="34">
        <f t="shared" si="2"/>
        <v>0</v>
      </c>
      <c r="V31" s="104"/>
    </row>
    <row r="32" spans="1:22" x14ac:dyDescent="0.2">
      <c r="A32" s="33"/>
      <c r="B32" s="5"/>
      <c r="C32" s="5"/>
      <c r="D32" s="6"/>
      <c r="E32" s="6"/>
      <c r="F32" s="6"/>
      <c r="G32" s="9">
        <f t="shared" si="1"/>
        <v>0</v>
      </c>
      <c r="H32" s="5"/>
      <c r="I32" s="7"/>
      <c r="J32" s="5" t="s">
        <v>18</v>
      </c>
      <c r="K32" s="5"/>
      <c r="L32" s="14"/>
      <c r="M32" s="5"/>
      <c r="N32" s="5"/>
      <c r="O32" s="5"/>
      <c r="P32" s="14"/>
      <c r="Q32" s="5"/>
      <c r="R32" s="5"/>
      <c r="S32" s="5"/>
      <c r="T32" s="8"/>
      <c r="U32" s="34">
        <f t="shared" si="2"/>
        <v>0</v>
      </c>
      <c r="V32" s="104"/>
    </row>
    <row r="33" spans="1:22" x14ac:dyDescent="0.2">
      <c r="A33" s="35" t="s">
        <v>4</v>
      </c>
      <c r="B33" s="36" t="s">
        <v>1</v>
      </c>
      <c r="C33" s="36">
        <v>0</v>
      </c>
      <c r="D33" s="37">
        <v>1000</v>
      </c>
      <c r="E33" s="37">
        <v>1000</v>
      </c>
      <c r="F33" s="37">
        <v>90</v>
      </c>
      <c r="G33" s="50">
        <f>D33+E33</f>
        <v>2000</v>
      </c>
      <c r="H33" s="36">
        <v>150</v>
      </c>
      <c r="I33" s="38">
        <v>1000</v>
      </c>
      <c r="J33" s="36" t="s">
        <v>18</v>
      </c>
      <c r="K33" s="36" t="s">
        <v>2</v>
      </c>
      <c r="L33" s="51">
        <v>0.6</v>
      </c>
      <c r="M33" s="36" t="s">
        <v>19</v>
      </c>
      <c r="N33" s="36" t="s">
        <v>17</v>
      </c>
      <c r="O33" s="36" t="s">
        <v>6</v>
      </c>
      <c r="P33" s="51">
        <v>0.5</v>
      </c>
      <c r="Q33" s="36" t="s">
        <v>19</v>
      </c>
      <c r="R33" s="36" t="s">
        <v>17</v>
      </c>
      <c r="S33" s="36" t="s">
        <v>16</v>
      </c>
      <c r="T33" s="40" t="s">
        <v>3</v>
      </c>
      <c r="U33" s="41">
        <f>C33*G33/1000*I33/1000</f>
        <v>0</v>
      </c>
      <c r="V33" s="40" t="s">
        <v>75</v>
      </c>
    </row>
    <row r="34" spans="1:22" x14ac:dyDescent="0.2">
      <c r="A34" s="52"/>
      <c r="B34" s="53"/>
      <c r="C34" s="53"/>
      <c r="D34" s="54"/>
      <c r="E34" s="54"/>
      <c r="F34" s="54"/>
      <c r="G34" s="55"/>
      <c r="H34" s="53"/>
      <c r="I34" s="53"/>
      <c r="J34" s="53"/>
      <c r="K34" s="53"/>
      <c r="L34" s="53"/>
      <c r="M34" s="53"/>
      <c r="N34" s="53"/>
      <c r="O34" s="53"/>
      <c r="P34" s="53"/>
      <c r="Q34" s="53"/>
      <c r="R34" s="53"/>
      <c r="S34" s="53"/>
      <c r="T34" s="57" t="s">
        <v>0</v>
      </c>
      <c r="U34" s="56">
        <f>SUBTOTAL(109,Table2[Total
Q×L×M '[m2']])</f>
        <v>0</v>
      </c>
      <c r="V34" s="53"/>
    </row>
    <row r="35" spans="1:22" x14ac:dyDescent="0.2">
      <c r="A35" s="63"/>
      <c r="C35" s="64"/>
      <c r="T35" s="65"/>
      <c r="U35" s="66"/>
    </row>
    <row r="38" spans="1:22" ht="15" x14ac:dyDescent="0.25">
      <c r="A38" s="59" t="s">
        <v>122</v>
      </c>
    </row>
    <row r="39" spans="1:22" ht="14.25" customHeight="1" x14ac:dyDescent="0.2"/>
    <row r="40" spans="1:22" ht="14.25" customHeight="1" x14ac:dyDescent="0.25">
      <c r="A40" s="58" t="s">
        <v>162</v>
      </c>
      <c r="U40" s="68"/>
    </row>
    <row r="41" spans="1:22" ht="14.25" customHeight="1" x14ac:dyDescent="0.25">
      <c r="U41" s="68"/>
    </row>
    <row r="42" spans="1:22" ht="14.25" customHeight="1" x14ac:dyDescent="0.25">
      <c r="A42" s="58" t="s">
        <v>179</v>
      </c>
      <c r="U42" s="68"/>
    </row>
    <row r="43" spans="1:22" ht="14.25" customHeight="1" x14ac:dyDescent="0.25">
      <c r="A43" s="58" t="s">
        <v>150</v>
      </c>
      <c r="U43" s="68"/>
    </row>
    <row r="44" spans="1:22" ht="14.25" customHeight="1" x14ac:dyDescent="0.25">
      <c r="U44" s="68"/>
    </row>
    <row r="45" spans="1:22" ht="14.25" customHeight="1" x14ac:dyDescent="0.25">
      <c r="B45" s="61" t="s">
        <v>180</v>
      </c>
      <c r="C45" s="58" t="s">
        <v>164</v>
      </c>
      <c r="U45" s="68"/>
    </row>
    <row r="46" spans="1:22" ht="14.25" customHeight="1" x14ac:dyDescent="0.25">
      <c r="B46" s="8" t="s">
        <v>181</v>
      </c>
      <c r="C46" s="69" t="s">
        <v>102</v>
      </c>
      <c r="D46" s="69"/>
      <c r="E46" s="69"/>
      <c r="U46" s="68"/>
    </row>
    <row r="47" spans="1:22" ht="14.25" customHeight="1" x14ac:dyDescent="0.25">
      <c r="B47" s="70" t="s">
        <v>181</v>
      </c>
      <c r="C47" s="71" t="s">
        <v>155</v>
      </c>
      <c r="D47" s="71"/>
      <c r="E47" s="71"/>
      <c r="U47" s="68"/>
    </row>
    <row r="48" spans="1:22" ht="14.25" customHeight="1" x14ac:dyDescent="0.25">
      <c r="B48" s="72" t="s">
        <v>181</v>
      </c>
      <c r="C48" s="73" t="s">
        <v>168</v>
      </c>
      <c r="D48" s="73"/>
      <c r="E48" s="73"/>
      <c r="U48" s="68"/>
    </row>
    <row r="49" spans="1:21" ht="14.25" customHeight="1" x14ac:dyDescent="0.25">
      <c r="B49" s="74" t="s">
        <v>158</v>
      </c>
      <c r="C49" s="75" t="s">
        <v>153</v>
      </c>
      <c r="D49" s="75"/>
      <c r="E49" s="75"/>
      <c r="U49" s="68"/>
    </row>
    <row r="50" spans="1:21" ht="15" x14ac:dyDescent="0.25">
      <c r="U50" s="68"/>
    </row>
    <row r="51" spans="1:21" ht="15" x14ac:dyDescent="0.25">
      <c r="A51" s="59" t="s">
        <v>117</v>
      </c>
      <c r="U51" s="68"/>
    </row>
    <row r="53" spans="1:21" ht="15" x14ac:dyDescent="0.25">
      <c r="A53"/>
      <c r="B53" s="76" t="s">
        <v>223</v>
      </c>
      <c r="U53" s="68"/>
    </row>
    <row r="54" spans="1:21" x14ac:dyDescent="0.2">
      <c r="A54"/>
      <c r="B54" s="76" t="s">
        <v>224</v>
      </c>
    </row>
    <row r="55" spans="1:21" x14ac:dyDescent="0.2">
      <c r="A55"/>
      <c r="B55" s="76" t="s">
        <v>225</v>
      </c>
    </row>
    <row r="56" spans="1:21" x14ac:dyDescent="0.2">
      <c r="A56"/>
    </row>
    <row r="57" spans="1:21" x14ac:dyDescent="0.2">
      <c r="A57"/>
      <c r="B57" s="76" t="s">
        <v>226</v>
      </c>
    </row>
    <row r="58" spans="1:21" x14ac:dyDescent="0.2">
      <c r="A58"/>
      <c r="B58" s="76" t="s">
        <v>227</v>
      </c>
    </row>
    <row r="59" spans="1:21" x14ac:dyDescent="0.2">
      <c r="B59" s="76"/>
    </row>
    <row r="60" spans="1:21" ht="15" x14ac:dyDescent="0.25">
      <c r="A60" s="77" t="s">
        <v>185</v>
      </c>
      <c r="B60" s="78"/>
      <c r="C60" s="78"/>
      <c r="D60" s="78"/>
      <c r="E60" s="78"/>
    </row>
    <row r="61" spans="1:21" x14ac:dyDescent="0.2">
      <c r="A61" s="78"/>
      <c r="B61" s="78"/>
      <c r="C61" s="78"/>
      <c r="D61" s="78"/>
      <c r="E61" s="78"/>
    </row>
    <row r="62" spans="1:21" x14ac:dyDescent="0.2">
      <c r="A62" s="78" t="s">
        <v>167</v>
      </c>
      <c r="C62" s="78"/>
      <c r="D62" s="78"/>
      <c r="E62" s="78"/>
      <c r="F62" s="78"/>
    </row>
    <row r="64" spans="1:21" x14ac:dyDescent="0.2">
      <c r="B64" s="79" t="s">
        <v>7</v>
      </c>
      <c r="C64" s="79" t="s">
        <v>8</v>
      </c>
      <c r="D64" s="79" t="s">
        <v>9</v>
      </c>
      <c r="E64" s="79" t="s">
        <v>13</v>
      </c>
      <c r="F64" s="78"/>
    </row>
    <row r="65" spans="2:5" x14ac:dyDescent="0.2">
      <c r="B65" s="80">
        <v>150</v>
      </c>
      <c r="C65" s="80">
        <v>1000</v>
      </c>
      <c r="D65" s="80">
        <v>1000</v>
      </c>
      <c r="E65" s="9">
        <f t="shared" ref="E65" si="3">C65+D65</f>
        <v>2000</v>
      </c>
    </row>
    <row r="66" spans="2:5" x14ac:dyDescent="0.2">
      <c r="B66" s="81" t="s">
        <v>10</v>
      </c>
      <c r="C66" s="81">
        <f>$B$65+150</f>
        <v>300</v>
      </c>
      <c r="D66" s="81">
        <f>$B$65+150</f>
        <v>300</v>
      </c>
      <c r="E66" s="81">
        <f>C66+D66</f>
        <v>600</v>
      </c>
    </row>
    <row r="67" spans="2:5" x14ac:dyDescent="0.2">
      <c r="B67" s="81" t="s">
        <v>11</v>
      </c>
      <c r="C67" s="81">
        <v>1000</v>
      </c>
      <c r="D67" s="81">
        <v>2000</v>
      </c>
      <c r="E67" s="81">
        <f t="shared" ref="E67:E68" si="4">C67+D67</f>
        <v>3000</v>
      </c>
    </row>
    <row r="68" spans="2:5" x14ac:dyDescent="0.2">
      <c r="B68" s="81" t="s">
        <v>11</v>
      </c>
      <c r="C68" s="81">
        <v>2000</v>
      </c>
      <c r="D68" s="81">
        <v>1000</v>
      </c>
      <c r="E68" s="81">
        <f t="shared" si="4"/>
        <v>3000</v>
      </c>
    </row>
    <row r="69" spans="2:5" x14ac:dyDescent="0.2">
      <c r="C69" s="82">
        <f>C66</f>
        <v>300</v>
      </c>
      <c r="D69" s="82">
        <f>D66</f>
        <v>300</v>
      </c>
      <c r="E69" s="82">
        <f t="shared" ref="E69:E74" si="5">C69+D69</f>
        <v>600</v>
      </c>
    </row>
    <row r="70" spans="2:5" x14ac:dyDescent="0.2">
      <c r="C70" s="82">
        <f>C66</f>
        <v>300</v>
      </c>
      <c r="D70" s="82">
        <f>IF(3000-C70&gt;=2000,2000,3000-C70)</f>
        <v>2000</v>
      </c>
      <c r="E70" s="82">
        <f t="shared" si="5"/>
        <v>2300</v>
      </c>
    </row>
    <row r="71" spans="2:5" x14ac:dyDescent="0.2">
      <c r="C71" s="82">
        <f>C67</f>
        <v>1000</v>
      </c>
      <c r="D71" s="82">
        <f>IF(3000-C71&gt;=2000,2000,3000-C71)</f>
        <v>2000</v>
      </c>
      <c r="E71" s="82">
        <f t="shared" si="5"/>
        <v>3000</v>
      </c>
    </row>
    <row r="72" spans="2:5" x14ac:dyDescent="0.2">
      <c r="C72" s="82">
        <f>C68</f>
        <v>2000</v>
      </c>
      <c r="D72" s="82">
        <f>IF(3000-C72&gt;=2000,2000,3000-C72)</f>
        <v>1000</v>
      </c>
      <c r="E72" s="82">
        <f t="shared" si="5"/>
        <v>3000</v>
      </c>
    </row>
    <row r="73" spans="2:5" x14ac:dyDescent="0.2">
      <c r="C73" s="82">
        <f>D70</f>
        <v>2000</v>
      </c>
      <c r="D73" s="82">
        <f>D66</f>
        <v>300</v>
      </c>
      <c r="E73" s="82">
        <f t="shared" si="5"/>
        <v>2300</v>
      </c>
    </row>
    <row r="74" spans="2:5" x14ac:dyDescent="0.2">
      <c r="C74" s="82">
        <f>C66</f>
        <v>300</v>
      </c>
      <c r="D74" s="82">
        <f>D66</f>
        <v>300</v>
      </c>
      <c r="E74" s="82">
        <f t="shared" si="5"/>
        <v>600</v>
      </c>
    </row>
  </sheetData>
  <sheetProtection sheet="1" insertRows="0" deleteRows="0"/>
  <dataConsolidate/>
  <mergeCells count="7">
    <mergeCell ref="O16:Q19"/>
    <mergeCell ref="P21:S21"/>
    <mergeCell ref="A21:C21"/>
    <mergeCell ref="G21:I21"/>
    <mergeCell ref="J21:K21"/>
    <mergeCell ref="L21:O21"/>
    <mergeCell ref="D21:F21"/>
  </mergeCells>
  <phoneticPr fontId="4" type="noConversion"/>
  <conditionalFormatting sqref="A24:T33">
    <cfRule type="expression" dxfId="507" priority="2">
      <formula>OR(A24="")</formula>
    </cfRule>
  </conditionalFormatting>
  <conditionalFormatting sqref="B65">
    <cfRule type="expression" dxfId="506" priority="46">
      <formula>NOT(OR(B65=50,B65=60,B65=80,B65=100,B65=120,B65=133,B65=150,B65=172,B65=200,B65=220,B65=240,B65=250))</formula>
    </cfRule>
  </conditionalFormatting>
  <conditionalFormatting sqref="C24:C33">
    <cfRule type="cellIs" dxfId="505" priority="41" operator="lessThan">
      <formula>0</formula>
    </cfRule>
  </conditionalFormatting>
  <conditionalFormatting sqref="C65">
    <cfRule type="expression" dxfId="504" priority="45">
      <formula>NOT(AND(C65&gt;=B65+150,C65&lt;=2000,C65&lt;=3000-D65))</formula>
    </cfRule>
  </conditionalFormatting>
  <conditionalFormatting sqref="D24:D33">
    <cfRule type="expression" dxfId="503" priority="48">
      <formula>NOT(AND(D24&gt;=H24+150,D24&lt;=2000,D24&lt;=3000-E24))</formula>
    </cfRule>
  </conditionalFormatting>
  <conditionalFormatting sqref="D65">
    <cfRule type="expression" dxfId="502" priority="44">
      <formula>NOT(AND(D65&gt;=B65+150,D65&lt;=2000,D65&lt;=3000-C65))</formula>
    </cfRule>
  </conditionalFormatting>
  <conditionalFormatting sqref="E24:E33">
    <cfRule type="expression" dxfId="501" priority="47">
      <formula>NOT(AND(E24&gt;=H24+150,E24&lt;=2000,E24&lt;=3000-D24))</formula>
    </cfRule>
  </conditionalFormatting>
  <conditionalFormatting sqref="E65">
    <cfRule type="expression" dxfId="500" priority="43">
      <formula>NOT(AND(E65&gt;=2*(B65+150),E65&lt;=3000))</formula>
    </cfRule>
  </conditionalFormatting>
  <conditionalFormatting sqref="F24:F33">
    <cfRule type="cellIs" dxfId="499" priority="42" operator="notBetween">
      <formula>75</formula>
      <formula>175</formula>
    </cfRule>
  </conditionalFormatting>
  <conditionalFormatting sqref="G24:G33">
    <cfRule type="expression" dxfId="498" priority="53">
      <formula>NOT(OR(AND(G24&gt;=2*(H24+150),G24&lt;=3000,D24&gt;0,E24&gt;0),G24=0))</formula>
    </cfRule>
  </conditionalFormatting>
  <conditionalFormatting sqref="H24:H33">
    <cfRule type="expression" dxfId="497" priority="7">
      <formula>AND(OR(D24&gt;0,E24&gt;0),H24=0)</formula>
    </cfRule>
    <cfRule type="expression" dxfId="496" priority="34">
      <formula>OR(AND(K24="Power T",OR(H24=220)))</formula>
    </cfRule>
    <cfRule type="expression" dxfId="495" priority="35">
      <formula>OR(AND(K24="Power T",OR(H24=50)),AND(K24="Power S",OR(H24=220,H24=250)),AND(K24="Perform R",OR(H24=50,H24=220,H24=250)),AND(K24="Perform C",OR(H24=220,H24=250)))</formula>
    </cfRule>
    <cfRule type="expression" dxfId="494" priority="36">
      <formula>NOT(OR(H24=50,H24=60,H24=80,H24=100,H24=120,H24=133,H24=150,H24=172,H24=200,H24=220,H24=240,H24=250))</formula>
    </cfRule>
  </conditionalFormatting>
  <conditionalFormatting sqref="I24:I33">
    <cfRule type="cellIs" dxfId="493" priority="52" operator="notBetween">
      <formula>600</formula>
      <formula>1100</formula>
    </cfRule>
  </conditionalFormatting>
  <conditionalFormatting sqref="J24:J33">
    <cfRule type="expression" dxfId="492" priority="33">
      <formula>NOT(OR(J24="FTV HL",J24=""))</formula>
    </cfRule>
  </conditionalFormatting>
  <conditionalFormatting sqref="K24:K33">
    <cfRule type="expression" dxfId="491" priority="30">
      <formula>OR(AND(K24="Power T",OR(H24=220)))</formula>
    </cfRule>
    <cfRule type="expression" dxfId="490" priority="31">
      <formula>OR(AND(K24="Power T",OR(H24=50)),AND(K24="Power S",OR(H24=220,H24=250)),AND(K24="Perform R",OR(H24=50,H24=220,H24=250)),AND(K24="Perform C",OR(H24=220,H24=250)))</formula>
    </cfRule>
    <cfRule type="expression" dxfId="489" priority="32">
      <formula>NOT(OR(K24="Power T",K24="Power S",K24="Perform R",K24="Perform C"))</formula>
    </cfRule>
  </conditionalFormatting>
  <conditionalFormatting sqref="L24:L33">
    <cfRule type="expression" dxfId="488" priority="3">
      <formula>AND(O24="G",NOT(OR(L24=0.7,L24=0.75,L24=0.8)))</formula>
    </cfRule>
    <cfRule type="expression" dxfId="487" priority="8">
      <formula>OR(AND(M24="HPS 200",NOT(L24=0.55)),AND(NOT(M24="HPS 200"),L24=0.55))</formula>
    </cfRule>
  </conditionalFormatting>
  <conditionalFormatting sqref="M24:M33">
    <cfRule type="expression" dxfId="486" priority="5">
      <formula>OR(AND(M24="HPS 200",NOT(L24=0.55)),AND(NOT(M24="HPS 200"),L24=0.55))</formula>
    </cfRule>
    <cfRule type="expression" dxfId="485" priority="40">
      <formula>NOT(OR(M24="SP 25",M24="SP 25",M24="PVDF 25",M24="PVDF 35",M24="PUR 50",M24="PVCF 150",M24="HPS 200",M24="PRISMA",M24="PRISMA ELEMENTS",M24="Inox 304",M24="Inox 316L",M24="Inox 316"))</formula>
    </cfRule>
  </conditionalFormatting>
  <conditionalFormatting sqref="O24:O33">
    <cfRule type="expression" dxfId="484" priority="4">
      <formula>AND(O24="G",NOT(OR(L24=0.7,L24=0.75,L24=0.8)))</formula>
    </cfRule>
    <cfRule type="expression" dxfId="483" priority="50">
      <formula>NOT(OR(O24="S",O24="V",O24="V2",O24="G",O24="M",O24="M3",O24="M8"))</formula>
    </cfRule>
  </conditionalFormatting>
  <conditionalFormatting sqref="Q24:Q33">
    <cfRule type="expression" dxfId="482" priority="38">
      <formula>NOT(OR(Q24="SP 25",Q24="SP 25",Q24="PVDF 25",Q24="PVDF 35",Q24="PUR 50",Q24="PVCF 150",Q24="HPS 200",Q24="PRISMA",Q24="PRISMA ELEMENTS",Q24="Inox 304",Q24="Inox 316L",Q24="Inox 316"))</formula>
    </cfRule>
  </conditionalFormatting>
  <conditionalFormatting sqref="S24:S33">
    <cfRule type="expression" dxfId="481" priority="49">
      <formula>NOT(OR(S24="S",S24="V",S24="V2",S24="G",S24="M2"))</formula>
    </cfRule>
  </conditionalFormatting>
  <conditionalFormatting sqref="V33">
    <cfRule type="expression" dxfId="480"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1100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 HL"</formula1>
    </dataValidation>
    <dataValidation type="custom" allowBlank="1" sqref="D24:D33" xr:uid="{87C9657D-A158-4F24-86A9-B938966AC91B}">
      <formula1>AND(D24&gt;=H24+150,D24&lt;=2000,D24&lt;=3000-E24)</formula1>
    </dataValidation>
    <dataValidation type="list" allowBlank="1" showInputMessage="1" showErrorMessage="1" sqref="V24:V33" xr:uid="{89D1380F-9B10-4C42-A761-8940CBFA6E8C}">
      <formula1>"Priority A, Priority B, Priority C"</formula1>
    </dataValidation>
  </dataValidations>
  <hyperlinks>
    <hyperlink ref="B55" r:id="rId1" tooltip="Download" display="https://www.trimo-group.com/files/downloads/Trimoterm Fireproof Panels Brochure.pdf" xr:uid="{9CB61384-4CF5-4014-8EEA-4925D8E6FF45}"/>
    <hyperlink ref="B57" r:id="rId2" display="pack" xr:uid="{D9C48429-7FB9-404C-9294-424264243713}"/>
    <hyperlink ref="B58" r:id="rId3" xr:uid="{38B20DA8-275F-4CAC-A99D-E04F84EE3CF3}"/>
    <hyperlink ref="B54" r:id="rId4" xr:uid="{D1ED7D62-955F-4869-AD8F-A874C8DE4CD0}"/>
    <hyperlink ref="B53" r:id="rId5" tooltip="Download" display="https://www.trimo-group.com/files/downloads/Trimoterm Technical Specification.pdf" xr:uid="{C1618AA4-F47B-406C-BF98-9EFBC67BCF9E}"/>
  </hyperlinks>
  <pageMargins left="0.39370078740157483" right="0.39370078740157483" top="0.39370078740157483" bottom="0.39370078740157483" header="0.31496062992125984" footer="0.31496062992125984"/>
  <pageSetup paperSize="9" scale="49" pageOrder="overThenDown" orientation="landscape" r:id="rId6"/>
  <ignoredErrors>
    <ignoredError sqref="A2:B2 A32:I32 A65:XFD65 A64 F64:XFD64 A35:XFD37 C33:I33 A44:XFD44 B43:XFD43 A22:XFD22 B21:C21 W21:XFD21 W23:XFD23 A50:XFD50 A49 D49:XFD49 U33 A48 A47 D47:XFD47 A15:XFD15 B14:XFD14 A41:XFD41 B40:XFD40 E21:F21 A46 A45 D45:XFD45 A18:XFD20 B17:XFD17 A63:XFD63 B62:XFD62 A59:XFD59 C58:XFD58 D48:XFD48 D46:XFD46 A10:XFD11 B8:XFD8 B7:XFD7 P33 A69:XFD1048576 A67 C67:XFD67 A68 C68:XFD68 A66 C66:XFD66 H21:I21 K21 L33 W33:XFD33 B6:XFD6 B5:XFD5 A52:XFD52 B51:XFD51 M21:O21 Q21:S21 A1:B1 D1:XFD1 B13:XFD13 B12:XFD12 A34:S34 U34:XFD34 B9:XFD9 C56:XFD56 C55:XFD55 C53:XFD53 B42:XFD42 C57:XFD57 A4:O4 A3:B3 D3 A39:XFD39 B38:XFD38 F3:XFD3 C54:XFD54 A24:I24 K24:XFD24 A25:I25 K25:XFD25 A26:I26 K26:XFD26 A27:I27 K27:XFD27 A28:I28 K28:XFD28 A29:I29 K29:XFD29 A30:I30 K30:XFD30 A31:I31 K31:XFD31 K32:XFD32 D2:XFD2 Q4:XFD4 A61:XFD61 B60:XFD60 A16:N16 P16:XFD16"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39" id="{00000000-000E-0000-0200-000026000000}">
            <xm:f>COUNTIF(List_Values!$A$2:$A$11,L24)=0</xm:f>
            <x14:dxf>
              <fill>
                <patternFill patternType="solid">
                  <bgColor rgb="FFFFC7CE"/>
                </patternFill>
              </fill>
            </x14:dxf>
          </x14:cfRule>
          <xm:sqref>L24:L33</xm:sqref>
        </x14:conditionalFormatting>
        <x14:conditionalFormatting xmlns:xm="http://schemas.microsoft.com/office/excel/2006/main">
          <x14:cfRule type="expression" priority="37" id="{00000000-000E-0000-0200-000024000000}">
            <xm:f>COUNTIF(List_Values!$B$2:$B$11,P24)=0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8EA2EF7-3067-4E5A-84A3-857C0B2B5E8D}">
          <x14:formula1>
            <xm:f>List_Values!$A$2:$A$9</xm:f>
          </x14:formula1>
          <xm:sqref>L24:L33</xm:sqref>
        </x14:dataValidation>
        <x14:dataValidation type="list" allowBlank="1" xr:uid="{14B9CD6E-012F-440B-8ACB-EB108343B29D}">
          <x14:formula1>
            <xm:f>List_Values!$B$2:$B$11</xm:f>
          </x14:formula1>
          <xm:sqref>P24:P33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Normal="100" zoomScaleSheetLayoutView="70" workbookViewId="0">
      <selection activeCell="P15" sqref="P15:R19"/>
    </sheetView>
  </sheetViews>
  <sheetFormatPr defaultColWidth="9" defaultRowHeight="14.25" x14ac:dyDescent="0.2"/>
  <cols>
    <col min="1" max="1" width="17.625" style="58" customWidth="1"/>
    <col min="2" max="2" width="14.625" style="58" customWidth="1"/>
    <col min="3" max="11" width="10.625" style="58" customWidth="1"/>
    <col min="12" max="12" width="12" style="58" customWidth="1"/>
    <col min="13" max="13" width="11.375" style="58" customWidth="1"/>
    <col min="14" max="14" width="10.625" style="58" customWidth="1"/>
    <col min="15" max="16" width="12.625" style="58" customWidth="1"/>
    <col min="17" max="18" width="10.625" style="58" customWidth="1"/>
    <col min="19" max="20" width="12.625" style="58" customWidth="1"/>
    <col min="21" max="21" width="10.625" style="58" customWidth="1"/>
    <col min="22" max="22" width="24.625" style="58" customWidth="1"/>
    <col min="23" max="23" width="10.625" style="58" customWidth="1"/>
    <col min="24" max="16384" width="9" style="58"/>
  </cols>
  <sheetData>
    <row r="1" spans="1:18" s="43" customFormat="1" ht="15.75" x14ac:dyDescent="0.25">
      <c r="B1" s="44"/>
      <c r="C1" s="45" t="s">
        <v>119</v>
      </c>
    </row>
    <row r="2" spans="1:18" s="43" customFormat="1" ht="26.25" x14ac:dyDescent="0.4">
      <c r="C2" s="47" t="s">
        <v>186</v>
      </c>
    </row>
    <row r="3" spans="1:18" s="43" customFormat="1" ht="15.75" x14ac:dyDescent="0.25">
      <c r="C3" s="48" t="s">
        <v>121</v>
      </c>
      <c r="D3" s="49" t="str" cm="1">
        <f t="array" ref="D3">LOOKUP(2,1/(Updates!A:A&lt;&gt;""),Updates!A:A)</f>
        <v>1.4.1</v>
      </c>
      <c r="E3" s="30" t="s">
        <v>138</v>
      </c>
      <c r="M3" s="46"/>
    </row>
    <row r="4" spans="1:18" s="43" customFormat="1" x14ac:dyDescent="0.2"/>
    <row r="5" spans="1:18" ht="15" x14ac:dyDescent="0.25">
      <c r="A5" s="84" t="s">
        <v>116</v>
      </c>
      <c r="B5" s="31" t="str">
        <f>IF('Panel FTV'!B5=0,"",'Panel FTV'!B5)</f>
        <v/>
      </c>
      <c r="C5" s="32"/>
    </row>
    <row r="6" spans="1:18" ht="15" x14ac:dyDescent="0.25">
      <c r="A6" s="84" t="s">
        <v>174</v>
      </c>
      <c r="B6" s="31" t="str">
        <f>IF('Panel FTV'!B6=0,"",'Panel FTV'!B6)</f>
        <v/>
      </c>
      <c r="C6" s="32"/>
    </row>
    <row r="7" spans="1:18" ht="15" x14ac:dyDescent="0.25">
      <c r="A7" s="84" t="s">
        <v>104</v>
      </c>
      <c r="B7" s="31" t="str">
        <f>IF('Panel FTV'!B7=0,"",'Panel FTV'!B7)</f>
        <v/>
      </c>
      <c r="C7" s="32"/>
    </row>
    <row r="8" spans="1:18" ht="15" x14ac:dyDescent="0.25">
      <c r="A8" s="84" t="s">
        <v>169</v>
      </c>
      <c r="B8" s="31" t="str">
        <f>IF('Panel FTV'!B8=0,"",'Panel FTV'!B8)</f>
        <v/>
      </c>
      <c r="C8" s="32"/>
    </row>
    <row r="9" spans="1:18" ht="15" x14ac:dyDescent="0.25">
      <c r="A9" s="84" t="s">
        <v>178</v>
      </c>
      <c r="B9" s="31" t="str">
        <f>IF('Panel FTV'!B9=0,"",'Panel FTV'!B9)</f>
        <v/>
      </c>
      <c r="C9" s="32"/>
    </row>
    <row r="12" spans="1:18" ht="15" x14ac:dyDescent="0.25">
      <c r="A12" s="84" t="s">
        <v>177</v>
      </c>
      <c r="B12" s="31" t="str">
        <f>IF('Panel FTV'!B12=0,"",'Panel FTV'!B12)</f>
        <v/>
      </c>
      <c r="C12" s="85"/>
    </row>
    <row r="13" spans="1:18" ht="15" x14ac:dyDescent="0.25">
      <c r="A13" s="84" t="s">
        <v>120</v>
      </c>
      <c r="B13" s="31" t="str">
        <f>IF('Panel FTV'!B13=0,"",'Panel FTV'!B13)</f>
        <v/>
      </c>
      <c r="C13" s="85"/>
      <c r="M13" s="63"/>
    </row>
    <row r="14" spans="1:18" ht="15" x14ac:dyDescent="0.25">
      <c r="A14" s="84" t="s">
        <v>97</v>
      </c>
      <c r="B14" s="31" t="str">
        <f>IF('Panel FTV'!B14=0,"",'Panel FTV'!B14)</f>
        <v/>
      </c>
      <c r="C14" s="85"/>
    </row>
    <row r="15" spans="1:18" ht="14.25" customHeight="1" x14ac:dyDescent="0.2">
      <c r="P15" s="138" t="s">
        <v>221</v>
      </c>
      <c r="Q15" s="138"/>
      <c r="R15" s="138"/>
    </row>
    <row r="16" spans="1:18" ht="14.25" customHeight="1" x14ac:dyDescent="0.2">
      <c r="P16" s="138"/>
      <c r="Q16" s="138"/>
      <c r="R16" s="138"/>
    </row>
    <row r="17" spans="1:24" ht="15" x14ac:dyDescent="0.25">
      <c r="A17" s="84" t="s">
        <v>100</v>
      </c>
      <c r="B17" s="31" t="str">
        <f>IF('Panel FTV'!B17=0,"",'Panel FTV'!B17)</f>
        <v/>
      </c>
      <c r="C17" s="85"/>
      <c r="P17" s="138"/>
      <c r="Q17" s="138"/>
      <c r="R17" s="138"/>
    </row>
    <row r="18" spans="1:24" x14ac:dyDescent="0.2">
      <c r="P18" s="138"/>
      <c r="Q18" s="138"/>
      <c r="R18" s="138"/>
    </row>
    <row r="19" spans="1:24" x14ac:dyDescent="0.2">
      <c r="P19" s="138"/>
      <c r="Q19" s="138"/>
      <c r="R19" s="138"/>
    </row>
    <row r="21" spans="1:24" s="43" customFormat="1" ht="15.75" customHeight="1" x14ac:dyDescent="0.2">
      <c r="A21" s="136" t="s">
        <v>171</v>
      </c>
      <c r="B21" s="136"/>
      <c r="C21" s="136"/>
      <c r="D21" s="136" t="s">
        <v>163</v>
      </c>
      <c r="E21" s="136"/>
      <c r="F21" s="136"/>
      <c r="G21" s="136"/>
      <c r="H21" s="136"/>
      <c r="I21" s="136" t="s">
        <v>112</v>
      </c>
      <c r="J21" s="136"/>
      <c r="K21" s="136"/>
      <c r="L21" s="136" t="s">
        <v>113</v>
      </c>
      <c r="M21" s="136"/>
      <c r="N21" s="133" t="s">
        <v>175</v>
      </c>
      <c r="O21" s="134"/>
      <c r="P21" s="134"/>
      <c r="Q21" s="135"/>
      <c r="R21" s="133" t="s">
        <v>176</v>
      </c>
      <c r="S21" s="134"/>
      <c r="T21" s="134"/>
      <c r="U21" s="135"/>
      <c r="V21" s="42" t="s">
        <v>151</v>
      </c>
      <c r="W21" s="42" t="s">
        <v>109</v>
      </c>
      <c r="X21" s="103" t="s">
        <v>115</v>
      </c>
    </row>
    <row r="22" spans="1:24"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02"/>
    </row>
    <row r="23" spans="1:24" s="43" customFormat="1" ht="45" x14ac:dyDescent="0.2">
      <c r="A23" s="86" t="s">
        <v>99</v>
      </c>
      <c r="B23" s="87" t="s">
        <v>114</v>
      </c>
      <c r="C23" s="87" t="s">
        <v>170</v>
      </c>
      <c r="D23" s="87" t="s">
        <v>8</v>
      </c>
      <c r="E23" s="87" t="s">
        <v>9</v>
      </c>
      <c r="F23" s="87" t="s">
        <v>12</v>
      </c>
      <c r="G23" s="87" t="s">
        <v>125</v>
      </c>
      <c r="H23" s="87" t="s">
        <v>126</v>
      </c>
      <c r="I23" s="87" t="s">
        <v>130</v>
      </c>
      <c r="J23" s="87" t="s">
        <v>98</v>
      </c>
      <c r="K23" s="87" t="s">
        <v>111</v>
      </c>
      <c r="L23" s="87" t="s">
        <v>113</v>
      </c>
      <c r="M23" s="87" t="s">
        <v>103</v>
      </c>
      <c r="N23" s="87" t="s">
        <v>159</v>
      </c>
      <c r="O23" s="87" t="s">
        <v>156</v>
      </c>
      <c r="P23" s="87" t="s">
        <v>165</v>
      </c>
      <c r="Q23" s="87" t="s">
        <v>172</v>
      </c>
      <c r="R23" s="87" t="s">
        <v>160</v>
      </c>
      <c r="S23" s="87" t="s">
        <v>157</v>
      </c>
      <c r="T23" s="87" t="s">
        <v>166</v>
      </c>
      <c r="U23" s="87" t="s">
        <v>173</v>
      </c>
      <c r="V23" s="87" t="s">
        <v>151</v>
      </c>
      <c r="W23" s="88" t="s">
        <v>24</v>
      </c>
      <c r="X23" s="87" t="s">
        <v>115</v>
      </c>
    </row>
    <row r="24" spans="1:24" x14ac:dyDescent="0.2">
      <c r="A24" s="33"/>
      <c r="B24" s="5"/>
      <c r="C24" s="5"/>
      <c r="D24" s="6"/>
      <c r="E24" s="6"/>
      <c r="F24" s="6"/>
      <c r="G24" s="6"/>
      <c r="H24" s="6"/>
      <c r="I24" s="9">
        <f t="shared" ref="I24:I33" si="0">D24+E24+F24</f>
        <v>0</v>
      </c>
      <c r="J24" s="5"/>
      <c r="K24" s="7"/>
      <c r="L24" s="5" t="s">
        <v>18</v>
      </c>
      <c r="M24" s="5"/>
      <c r="N24" s="13"/>
      <c r="O24" s="5"/>
      <c r="P24" s="5"/>
      <c r="Q24" s="5"/>
      <c r="R24" s="13"/>
      <c r="S24" s="5"/>
      <c r="T24" s="5"/>
      <c r="U24" s="5"/>
      <c r="V24" s="8"/>
      <c r="W24" s="34">
        <f t="shared" ref="W24:W33" si="1">C24*I24/1000*K24/1000</f>
        <v>0</v>
      </c>
      <c r="X24" s="104"/>
    </row>
    <row r="25" spans="1:24" x14ac:dyDescent="0.2">
      <c r="A25" s="33"/>
      <c r="B25" s="5"/>
      <c r="C25" s="5"/>
      <c r="D25" s="6"/>
      <c r="E25" s="6"/>
      <c r="F25" s="6"/>
      <c r="G25" s="6"/>
      <c r="H25" s="6"/>
      <c r="I25" s="9">
        <f t="shared" si="0"/>
        <v>0</v>
      </c>
      <c r="J25" s="5"/>
      <c r="K25" s="7"/>
      <c r="L25" s="5" t="s">
        <v>18</v>
      </c>
      <c r="M25" s="5"/>
      <c r="N25" s="14"/>
      <c r="O25" s="5"/>
      <c r="P25" s="5"/>
      <c r="Q25" s="5"/>
      <c r="R25" s="14"/>
      <c r="S25" s="5"/>
      <c r="T25" s="5"/>
      <c r="U25" s="5"/>
      <c r="V25" s="8"/>
      <c r="W25" s="34">
        <f t="shared" si="1"/>
        <v>0</v>
      </c>
      <c r="X25" s="104"/>
    </row>
    <row r="26" spans="1:24" x14ac:dyDescent="0.2">
      <c r="A26" s="33"/>
      <c r="B26" s="5"/>
      <c r="C26" s="5"/>
      <c r="D26" s="6"/>
      <c r="E26" s="6"/>
      <c r="F26" s="6"/>
      <c r="G26" s="6"/>
      <c r="H26" s="6"/>
      <c r="I26" s="9">
        <f t="shared" si="0"/>
        <v>0</v>
      </c>
      <c r="J26" s="5"/>
      <c r="K26" s="7"/>
      <c r="L26" s="5" t="s">
        <v>18</v>
      </c>
      <c r="M26" s="5"/>
      <c r="N26" s="14"/>
      <c r="O26" s="5"/>
      <c r="P26" s="5"/>
      <c r="Q26" s="5"/>
      <c r="R26" s="14"/>
      <c r="S26" s="5"/>
      <c r="T26" s="5"/>
      <c r="U26" s="5"/>
      <c r="V26" s="8"/>
      <c r="W26" s="34">
        <f t="shared" si="1"/>
        <v>0</v>
      </c>
      <c r="X26" s="104"/>
    </row>
    <row r="27" spans="1:24" x14ac:dyDescent="0.2">
      <c r="A27" s="33"/>
      <c r="B27" s="5"/>
      <c r="C27" s="5"/>
      <c r="D27" s="6"/>
      <c r="E27" s="6"/>
      <c r="F27" s="6"/>
      <c r="G27" s="6"/>
      <c r="H27" s="6"/>
      <c r="I27" s="9">
        <f t="shared" si="0"/>
        <v>0</v>
      </c>
      <c r="J27" s="5"/>
      <c r="K27" s="7"/>
      <c r="L27" s="5" t="s">
        <v>18</v>
      </c>
      <c r="M27" s="5"/>
      <c r="N27" s="14"/>
      <c r="O27" s="5"/>
      <c r="P27" s="5"/>
      <c r="Q27" s="5"/>
      <c r="R27" s="14"/>
      <c r="S27" s="5"/>
      <c r="T27" s="5"/>
      <c r="U27" s="5"/>
      <c r="V27" s="8"/>
      <c r="W27" s="34">
        <f t="shared" si="1"/>
        <v>0</v>
      </c>
      <c r="X27" s="104"/>
    </row>
    <row r="28" spans="1:24" x14ac:dyDescent="0.2">
      <c r="A28" s="33"/>
      <c r="B28" s="5"/>
      <c r="C28" s="5"/>
      <c r="D28" s="6"/>
      <c r="E28" s="6"/>
      <c r="F28" s="6"/>
      <c r="G28" s="6"/>
      <c r="H28" s="6"/>
      <c r="I28" s="9">
        <f t="shared" si="0"/>
        <v>0</v>
      </c>
      <c r="J28" s="5"/>
      <c r="K28" s="7"/>
      <c r="L28" s="5" t="s">
        <v>18</v>
      </c>
      <c r="M28" s="5"/>
      <c r="N28" s="14"/>
      <c r="O28" s="5"/>
      <c r="P28" s="5"/>
      <c r="Q28" s="5"/>
      <c r="R28" s="14"/>
      <c r="S28" s="5"/>
      <c r="T28" s="5"/>
      <c r="U28" s="5"/>
      <c r="V28" s="8"/>
      <c r="W28" s="34">
        <f t="shared" si="1"/>
        <v>0</v>
      </c>
      <c r="X28" s="104"/>
    </row>
    <row r="29" spans="1:24" x14ac:dyDescent="0.2">
      <c r="A29" s="33"/>
      <c r="B29" s="5"/>
      <c r="C29" s="5"/>
      <c r="D29" s="6"/>
      <c r="E29" s="6"/>
      <c r="F29" s="6"/>
      <c r="G29" s="6"/>
      <c r="H29" s="6"/>
      <c r="I29" s="9">
        <f t="shared" si="0"/>
        <v>0</v>
      </c>
      <c r="J29" s="5"/>
      <c r="K29" s="7"/>
      <c r="L29" s="5" t="s">
        <v>18</v>
      </c>
      <c r="M29" s="5"/>
      <c r="N29" s="14"/>
      <c r="O29" s="5"/>
      <c r="P29" s="5"/>
      <c r="Q29" s="5"/>
      <c r="R29" s="14"/>
      <c r="S29" s="5"/>
      <c r="T29" s="5"/>
      <c r="U29" s="5"/>
      <c r="V29" s="8"/>
      <c r="W29" s="34">
        <f t="shared" si="1"/>
        <v>0</v>
      </c>
      <c r="X29" s="104"/>
    </row>
    <row r="30" spans="1:24" x14ac:dyDescent="0.2">
      <c r="A30" s="33"/>
      <c r="B30" s="5"/>
      <c r="C30" s="5"/>
      <c r="D30" s="6"/>
      <c r="E30" s="6"/>
      <c r="F30" s="6"/>
      <c r="G30" s="6"/>
      <c r="H30" s="6"/>
      <c r="I30" s="9">
        <f t="shared" si="0"/>
        <v>0</v>
      </c>
      <c r="J30" s="5"/>
      <c r="K30" s="7"/>
      <c r="L30" s="5" t="s">
        <v>18</v>
      </c>
      <c r="M30" s="5"/>
      <c r="N30" s="14"/>
      <c r="O30" s="5"/>
      <c r="P30" s="5"/>
      <c r="Q30" s="5"/>
      <c r="R30" s="14"/>
      <c r="S30" s="5"/>
      <c r="T30" s="5"/>
      <c r="U30" s="5"/>
      <c r="V30" s="8"/>
      <c r="W30" s="34">
        <f t="shared" si="1"/>
        <v>0</v>
      </c>
      <c r="X30" s="104"/>
    </row>
    <row r="31" spans="1:24" x14ac:dyDescent="0.2">
      <c r="A31" s="33"/>
      <c r="B31" s="5"/>
      <c r="C31" s="5"/>
      <c r="D31" s="6"/>
      <c r="E31" s="6"/>
      <c r="F31" s="6"/>
      <c r="G31" s="6"/>
      <c r="H31" s="6"/>
      <c r="I31" s="9">
        <f t="shared" si="0"/>
        <v>0</v>
      </c>
      <c r="J31" s="5"/>
      <c r="K31" s="7"/>
      <c r="L31" s="5" t="s">
        <v>18</v>
      </c>
      <c r="M31" s="5"/>
      <c r="N31" s="14"/>
      <c r="O31" s="5"/>
      <c r="P31" s="5"/>
      <c r="Q31" s="5"/>
      <c r="R31" s="14"/>
      <c r="S31" s="5"/>
      <c r="T31" s="5"/>
      <c r="U31" s="5"/>
      <c r="V31" s="8"/>
      <c r="W31" s="34">
        <f t="shared" si="1"/>
        <v>0</v>
      </c>
      <c r="X31" s="104"/>
    </row>
    <row r="32" spans="1:24" x14ac:dyDescent="0.2">
      <c r="A32" s="33"/>
      <c r="B32" s="5"/>
      <c r="C32" s="5"/>
      <c r="D32" s="6"/>
      <c r="E32" s="6"/>
      <c r="F32" s="6"/>
      <c r="G32" s="6"/>
      <c r="H32" s="6"/>
      <c r="I32" s="9">
        <f t="shared" si="0"/>
        <v>0</v>
      </c>
      <c r="J32" s="5"/>
      <c r="K32" s="7"/>
      <c r="L32" s="5" t="s">
        <v>18</v>
      </c>
      <c r="M32" s="5"/>
      <c r="N32" s="14"/>
      <c r="O32" s="5"/>
      <c r="P32" s="5"/>
      <c r="Q32" s="5"/>
      <c r="R32" s="14"/>
      <c r="S32" s="5"/>
      <c r="T32" s="5"/>
      <c r="U32" s="5"/>
      <c r="V32" s="8"/>
      <c r="W32" s="34">
        <f t="shared" si="1"/>
        <v>0</v>
      </c>
      <c r="X32" s="104"/>
    </row>
    <row r="33" spans="1:24" x14ac:dyDescent="0.2">
      <c r="A33" s="35" t="s">
        <v>5</v>
      </c>
      <c r="B33" s="36" t="s">
        <v>1</v>
      </c>
      <c r="C33" s="36">
        <v>0</v>
      </c>
      <c r="D33" s="37">
        <v>1000</v>
      </c>
      <c r="E33" s="37">
        <v>1000</v>
      </c>
      <c r="F33" s="37">
        <v>1000</v>
      </c>
      <c r="G33" s="37">
        <v>90</v>
      </c>
      <c r="H33" s="37">
        <v>90</v>
      </c>
      <c r="I33" s="50">
        <f t="shared" si="0"/>
        <v>3000</v>
      </c>
      <c r="J33" s="36">
        <v>150</v>
      </c>
      <c r="K33" s="38">
        <v>1000</v>
      </c>
      <c r="L33" s="36" t="s">
        <v>18</v>
      </c>
      <c r="M33" s="36" t="s">
        <v>2</v>
      </c>
      <c r="N33" s="39">
        <v>0.6</v>
      </c>
      <c r="O33" s="36" t="s">
        <v>19</v>
      </c>
      <c r="P33" s="36" t="s">
        <v>17</v>
      </c>
      <c r="Q33" s="36" t="s">
        <v>6</v>
      </c>
      <c r="R33" s="39">
        <v>0.5</v>
      </c>
      <c r="S33" s="36" t="s">
        <v>19</v>
      </c>
      <c r="T33" s="36" t="s">
        <v>17</v>
      </c>
      <c r="U33" s="36" t="s">
        <v>16</v>
      </c>
      <c r="V33" s="40" t="s">
        <v>3</v>
      </c>
      <c r="W33" s="41">
        <f t="shared" si="1"/>
        <v>0</v>
      </c>
      <c r="X33" s="40" t="s">
        <v>75</v>
      </c>
    </row>
    <row r="34" spans="1:24" x14ac:dyDescent="0.2">
      <c r="A34" s="52"/>
      <c r="B34" s="53"/>
      <c r="C34" s="53"/>
      <c r="D34" s="54"/>
      <c r="E34" s="54"/>
      <c r="F34" s="54"/>
      <c r="G34" s="54"/>
      <c r="H34" s="54"/>
      <c r="I34" s="55"/>
      <c r="J34" s="53"/>
      <c r="K34" s="53"/>
      <c r="L34" s="53"/>
      <c r="M34" s="53"/>
      <c r="N34" s="53"/>
      <c r="O34" s="53"/>
      <c r="P34" s="53"/>
      <c r="Q34" s="53"/>
      <c r="R34" s="53"/>
      <c r="S34" s="53"/>
      <c r="T34" s="53"/>
      <c r="U34" s="53"/>
      <c r="V34" s="57" t="s">
        <v>0</v>
      </c>
      <c r="W34" s="56">
        <f>SUBTOTAL(109,Table3[Total
Q×L×M '[m2']])</f>
        <v>0</v>
      </c>
      <c r="X34" s="53"/>
    </row>
    <row r="35" spans="1:24" x14ac:dyDescent="0.2">
      <c r="A35" s="63"/>
      <c r="C35" s="64"/>
      <c r="V35" s="65"/>
      <c r="W35" s="66"/>
    </row>
    <row r="38" spans="1:24" ht="15" x14ac:dyDescent="0.25">
      <c r="A38" s="59" t="s">
        <v>122</v>
      </c>
    </row>
    <row r="39" spans="1:24" ht="14.25" customHeight="1" x14ac:dyDescent="0.2"/>
    <row r="40" spans="1:24" ht="14.25" customHeight="1" x14ac:dyDescent="0.25">
      <c r="A40" s="58" t="s">
        <v>162</v>
      </c>
      <c r="W40" s="68"/>
    </row>
    <row r="41" spans="1:24" ht="14.25" customHeight="1" x14ac:dyDescent="0.25">
      <c r="W41" s="68"/>
    </row>
    <row r="42" spans="1:24" ht="14.25" customHeight="1" x14ac:dyDescent="0.25">
      <c r="A42" s="58" t="s">
        <v>179</v>
      </c>
      <c r="W42" s="68"/>
    </row>
    <row r="43" spans="1:24" ht="14.25" customHeight="1" x14ac:dyDescent="0.25">
      <c r="A43" s="58" t="s">
        <v>150</v>
      </c>
      <c r="W43" s="68"/>
    </row>
    <row r="44" spans="1:24" ht="14.25" customHeight="1" x14ac:dyDescent="0.25">
      <c r="W44" s="68"/>
    </row>
    <row r="45" spans="1:24" ht="14.25" customHeight="1" x14ac:dyDescent="0.25">
      <c r="B45" s="61" t="s">
        <v>180</v>
      </c>
      <c r="C45" s="58" t="s">
        <v>164</v>
      </c>
      <c r="W45" s="68"/>
    </row>
    <row r="46" spans="1:24" ht="14.25" customHeight="1" x14ac:dyDescent="0.25">
      <c r="B46" s="8" t="s">
        <v>181</v>
      </c>
      <c r="C46" s="69" t="s">
        <v>102</v>
      </c>
      <c r="D46" s="69"/>
      <c r="E46" s="69"/>
      <c r="W46" s="68"/>
    </row>
    <row r="47" spans="1:24" ht="14.25" customHeight="1" x14ac:dyDescent="0.25">
      <c r="B47" s="70" t="s">
        <v>181</v>
      </c>
      <c r="C47" s="71" t="s">
        <v>155</v>
      </c>
      <c r="D47" s="71"/>
      <c r="E47" s="71"/>
      <c r="W47" s="68"/>
    </row>
    <row r="48" spans="1:24" ht="14.25" customHeight="1" x14ac:dyDescent="0.25">
      <c r="B48" s="72" t="s">
        <v>181</v>
      </c>
      <c r="C48" s="73" t="s">
        <v>168</v>
      </c>
      <c r="D48" s="73"/>
      <c r="E48" s="73"/>
      <c r="W48" s="68"/>
    </row>
    <row r="49" spans="1:23" ht="14.25" customHeight="1" x14ac:dyDescent="0.25">
      <c r="B49" s="74" t="s">
        <v>158</v>
      </c>
      <c r="C49" s="75" t="s">
        <v>153</v>
      </c>
      <c r="D49" s="75"/>
      <c r="E49" s="75"/>
      <c r="W49" s="68"/>
    </row>
    <row r="50" spans="1:23" ht="15" x14ac:dyDescent="0.25">
      <c r="W50" s="68"/>
    </row>
    <row r="51" spans="1:23" ht="15" x14ac:dyDescent="0.25">
      <c r="A51" s="59" t="s">
        <v>117</v>
      </c>
      <c r="W51" s="68"/>
    </row>
    <row r="53" spans="1:23" ht="15" x14ac:dyDescent="0.25">
      <c r="A53"/>
      <c r="B53" s="76" t="s">
        <v>223</v>
      </c>
      <c r="W53" s="68"/>
    </row>
    <row r="54" spans="1:23" ht="15" x14ac:dyDescent="0.25">
      <c r="A54"/>
      <c r="B54" s="76" t="s">
        <v>224</v>
      </c>
      <c r="W54" s="68"/>
    </row>
    <row r="55" spans="1:23" x14ac:dyDescent="0.2">
      <c r="A55"/>
      <c r="B55" s="76" t="s">
        <v>225</v>
      </c>
    </row>
    <row r="56" spans="1:23" x14ac:dyDescent="0.2">
      <c r="A56"/>
    </row>
    <row r="57" spans="1:23" x14ac:dyDescent="0.2">
      <c r="A57"/>
      <c r="B57" s="76" t="s">
        <v>226</v>
      </c>
    </row>
    <row r="58" spans="1:23" x14ac:dyDescent="0.2">
      <c r="A58"/>
      <c r="B58" s="76" t="s">
        <v>227</v>
      </c>
    </row>
    <row r="59" spans="1:23" x14ac:dyDescent="0.2">
      <c r="B59" s="76"/>
    </row>
    <row r="60" spans="1:23" ht="15" x14ac:dyDescent="0.25">
      <c r="A60" s="77" t="s">
        <v>187</v>
      </c>
      <c r="B60" s="78"/>
      <c r="C60" s="78"/>
      <c r="D60" s="78"/>
      <c r="E60" s="78"/>
    </row>
    <row r="61" spans="1:23" x14ac:dyDescent="0.2">
      <c r="A61" s="78"/>
      <c r="B61" s="78"/>
      <c r="C61" s="78"/>
      <c r="D61" s="78"/>
      <c r="E61" s="78"/>
    </row>
    <row r="62" spans="1:23" x14ac:dyDescent="0.2">
      <c r="A62" s="78" t="s">
        <v>167</v>
      </c>
      <c r="C62" s="78"/>
      <c r="D62" s="78"/>
      <c r="E62" s="78"/>
      <c r="F62" s="78"/>
    </row>
    <row r="64" spans="1:23" x14ac:dyDescent="0.2">
      <c r="B64" s="79" t="s">
        <v>7</v>
      </c>
      <c r="C64" s="79" t="s">
        <v>8</v>
      </c>
      <c r="D64" s="79" t="s">
        <v>9</v>
      </c>
      <c r="E64" s="79" t="s">
        <v>12</v>
      </c>
      <c r="F64" s="79" t="s">
        <v>15</v>
      </c>
    </row>
    <row r="65" spans="2:6" x14ac:dyDescent="0.2">
      <c r="B65" s="80">
        <v>120</v>
      </c>
      <c r="C65" s="80">
        <v>800</v>
      </c>
      <c r="D65" s="80">
        <v>800</v>
      </c>
      <c r="E65" s="80">
        <v>800</v>
      </c>
      <c r="F65" s="9">
        <f>C65+D65+E65</f>
        <v>2400</v>
      </c>
    </row>
    <row r="66" spans="2:6" x14ac:dyDescent="0.2">
      <c r="B66" s="81" t="s">
        <v>10</v>
      </c>
      <c r="C66" s="81">
        <f>$B$65+150</f>
        <v>270</v>
      </c>
      <c r="D66" s="81">
        <f>2*($B$65+150)</f>
        <v>540</v>
      </c>
      <c r="E66" s="81">
        <f>$B$65+150</f>
        <v>270</v>
      </c>
      <c r="F66" s="81">
        <f t="shared" ref="F66:F67" si="2">C66+D66+E66</f>
        <v>1080</v>
      </c>
    </row>
    <row r="67" spans="2:6" x14ac:dyDescent="0.2">
      <c r="B67" s="83" t="s">
        <v>11</v>
      </c>
      <c r="C67" s="83">
        <v>1000</v>
      </c>
      <c r="D67" s="83">
        <v>1000</v>
      </c>
      <c r="E67" s="83">
        <v>1000</v>
      </c>
      <c r="F67" s="83">
        <f t="shared" si="2"/>
        <v>3000</v>
      </c>
    </row>
  </sheetData>
  <sheetProtection sheet="1" insertRows="0" deleteRows="0"/>
  <dataConsolidate/>
  <mergeCells count="7">
    <mergeCell ref="R21:U21"/>
    <mergeCell ref="A21:C21"/>
    <mergeCell ref="I21:K21"/>
    <mergeCell ref="L21:M21"/>
    <mergeCell ref="N21:Q21"/>
    <mergeCell ref="D21:H21"/>
    <mergeCell ref="P15:R19"/>
  </mergeCells>
  <conditionalFormatting sqref="A24:V33">
    <cfRule type="expression" dxfId="428" priority="2">
      <formula>OR(A24="")</formula>
    </cfRule>
  </conditionalFormatting>
  <conditionalFormatting sqref="B65">
    <cfRule type="expression" dxfId="427" priority="49">
      <formula>NOT(OR(B65=50,B65=60,B65=80,B65=100,B65=120,B65=133,B65=150,B65=172,B65=200,B65=220,B65=240,B65=250))</formula>
    </cfRule>
  </conditionalFormatting>
  <conditionalFormatting sqref="C24:C33">
    <cfRule type="cellIs" dxfId="426" priority="59" operator="lessThan">
      <formula>0</formula>
    </cfRule>
  </conditionalFormatting>
  <conditionalFormatting sqref="C65">
    <cfRule type="expression" dxfId="425" priority="48">
      <formula>NOT(AND(C65&gt;=B65+150,C65&lt;=1000))</formula>
    </cfRule>
  </conditionalFormatting>
  <conditionalFormatting sqref="D24:D33">
    <cfRule type="expression" dxfId="424" priority="52">
      <formula>NOT(AND(D24&gt;=J24+150,D24&lt;=1000))</formula>
    </cfRule>
  </conditionalFormatting>
  <conditionalFormatting sqref="D65">
    <cfRule type="expression" dxfId="423" priority="47">
      <formula>NOT(AND(D65&gt;=2*(B65+150),D65&lt;=1000))</formula>
    </cfRule>
  </conditionalFormatting>
  <conditionalFormatting sqref="E24:E33">
    <cfRule type="expression" dxfId="422" priority="51">
      <formula>NOT(AND(E24&gt;=2*(J24+150),E24&lt;=1000))</formula>
    </cfRule>
  </conditionalFormatting>
  <conditionalFormatting sqref="E65">
    <cfRule type="expression" dxfId="421" priority="46">
      <formula>NOT(AND(E65&gt;=B65+150,E65&lt;=1000))</formula>
    </cfRule>
  </conditionalFormatting>
  <conditionalFormatting sqref="F24:F33">
    <cfRule type="expression" dxfId="420" priority="50">
      <formula>NOT(AND(F24&gt;=J24+150,F24&lt;=1000))</formula>
    </cfRule>
  </conditionalFormatting>
  <conditionalFormatting sqref="F65">
    <cfRule type="expression" dxfId="419" priority="44">
      <formula>NOT(AND(F65&gt;=4*(B65+150),F65&lt;=3*1000))</formula>
    </cfRule>
  </conditionalFormatting>
  <conditionalFormatting sqref="G24:H33">
    <cfRule type="cellIs" dxfId="418" priority="42" operator="notBetween">
      <formula>90</formula>
      <formula>175</formula>
    </cfRule>
  </conditionalFormatting>
  <conditionalFormatting sqref="I24:I33">
    <cfRule type="expression" dxfId="417" priority="57">
      <formula>NOT(OR(AND(I24&gt;=4*(J24+150),I24&lt;=3*1000,D24&gt;0,E24&gt;0,F24&gt;0),I24=0))</formula>
    </cfRule>
  </conditionalFormatting>
  <conditionalFormatting sqref="J24:J33">
    <cfRule type="expression" dxfId="416" priority="8">
      <formula>AND(OR(D24&gt;0,E24&gt;0,F24&gt;0),J24=0)</formula>
    </cfRule>
    <cfRule type="expression" dxfId="415" priority="35">
      <formula>OR(AND(M24="Power T",OR(J24=220)))</formula>
    </cfRule>
    <cfRule type="expression" dxfId="414" priority="36">
      <formula>OR(AND(M24="Power T",OR(J24=50)),AND(M24="Power S",OR(J24=220,J24=250)),AND(M24="Perform R",OR(J24=50,J24=220,J24=250)),AND(M24="Perform C",OR(J24=220,J24=250)))</formula>
    </cfRule>
    <cfRule type="expression" dxfId="413" priority="37">
      <formula>NOT(OR(J24=50,J24=60,J24=80,J24=100,J24=120,J24=133,J24=150,J24=172,J24=200,J24=220,J24=240,J24=250))</formula>
    </cfRule>
  </conditionalFormatting>
  <conditionalFormatting sqref="K24:K33">
    <cfRule type="cellIs" dxfId="412" priority="56" operator="notBetween">
      <formula>600</formula>
      <formula>1100</formula>
    </cfRule>
  </conditionalFormatting>
  <conditionalFormatting sqref="L24:L33">
    <cfRule type="expression" dxfId="411" priority="7">
      <formula>NOT(OR(L24="FTV HL",L24=""))</formula>
    </cfRule>
  </conditionalFormatting>
  <conditionalFormatting sqref="M24:M33">
    <cfRule type="expression" dxfId="410" priority="31">
      <formula>OR(AND(M24="Power T",OR(J24=220)))</formula>
    </cfRule>
    <cfRule type="expression" dxfId="409" priority="32">
      <formula>OR(AND(M24="Power T",OR(J24=50)),AND(M24="Power S",OR(J24=220,J24=250)),AND(M24="Perform R",OR(J24=50,J24=220,J24=250)),AND(M24="Perform C",OR(J24=220,J24=250)))</formula>
    </cfRule>
    <cfRule type="expression" dxfId="408" priority="33">
      <formula>NOT(OR(M24="Power T",M24="Power S",M24="Perform R",M24="Perform C"))</formula>
    </cfRule>
  </conditionalFormatting>
  <conditionalFormatting sqref="N24:N33">
    <cfRule type="expression" dxfId="407" priority="3">
      <formula>AND(Q24="G",NOT(OR(N24=0.7,N24=0.75,N24=0.8)))</formula>
    </cfRule>
    <cfRule type="expression" dxfId="406" priority="30">
      <formula>OR(AND(O24="HPS 200",NOT(N24=0.55)),AND(NOT(O24="HPS 200"),N24=0.55))</formula>
    </cfRule>
  </conditionalFormatting>
  <conditionalFormatting sqref="O24:O33">
    <cfRule type="expression" dxfId="405" priority="5">
      <formula>OR(AND(O24="HPS 200",NOT(N24=0.55)),AND(NOT(O24="HPS 200"),N24=0.55))</formula>
    </cfRule>
    <cfRule type="expression" dxfId="404" priority="41">
      <formula>NOT(OR(O24="SP 25",O24="SP 25",O24="PVDF 25",O24="PVDF 35",O24="PUR 50",O24="PVCF 150",O24="HPS 200",O24="PRISMA",O24="PRISMA ELEMENTS",O24="Inox 304",O24="Inox 316L",O24="Inox 316"))</formula>
    </cfRule>
  </conditionalFormatting>
  <conditionalFormatting sqref="Q24:Q33">
    <cfRule type="expression" dxfId="403" priority="4">
      <formula>AND(Q24="G",NOT(OR(N24=0.7,N24=0.75,N24=0.8)))</formula>
    </cfRule>
    <cfRule type="expression" dxfId="402" priority="54">
      <formula>NOT(OR(Q24="S",Q24="V",Q24="V2",Q24="G",Q24="M",Q24="M3",Q24="M8"))</formula>
    </cfRule>
  </conditionalFormatting>
  <conditionalFormatting sqref="S24:S33">
    <cfRule type="expression" dxfId="401" priority="39">
      <formula>NOT(OR(S24="SP 25",S24="SP 25",S24="PVDF 25",S24="PVDF 35",S24="PUR 50",S24="PVCF 150",S24="HPS 200",S24="PRISMA",S24="PRISMA ELEMENTS",S24="Inox 304",S24="Inox 316L",S24="Inox 316"))</formula>
    </cfRule>
  </conditionalFormatting>
  <conditionalFormatting sqref="U24:U33">
    <cfRule type="expression" dxfId="400" priority="53">
      <formula>NOT(OR(U24="S",U24="V",U24="V2",U24="G",U24="M2"))</formula>
    </cfRule>
  </conditionalFormatting>
  <conditionalFormatting sqref="X33">
    <cfRule type="expression" dxfId="399"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1100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 HL"</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4FF8C7B-0E29-403E-87C1-F5523EBCFB36}">
      <formula1>"Priority A, Priority B, Priority C"</formula1>
    </dataValidation>
  </dataValidations>
  <hyperlinks>
    <hyperlink ref="B55" r:id="rId1" tooltip="Download" display="https://www.trimo-group.com/files/downloads/Trimoterm Fireproof Panels Brochure.pdf" xr:uid="{0B9401D7-CB87-48BA-B700-5CEA87BC93E6}"/>
    <hyperlink ref="B57" r:id="rId2" display="pack" xr:uid="{9ECA1D75-04F7-4697-8C50-D652DEEC7964}"/>
    <hyperlink ref="B58" r:id="rId3" xr:uid="{7EDF7168-FADA-4391-A812-B2DCDA96FC36}"/>
    <hyperlink ref="B54" r:id="rId4" xr:uid="{F39B0CAA-936A-4887-BCCE-4BC5DF28E538}"/>
    <hyperlink ref="B53" r:id="rId5" tooltip="Download" display="https://www.trimo-group.com/files/downloads/Trimoterm Technical Specification.pdf" xr:uid="{BE68B964-A718-4105-B9B5-562E7C5DD4AA}"/>
  </hyperlinks>
  <pageMargins left="0.39370078740157483" right="0.39370078740157483" top="0.39370078740157483" bottom="0.39370078740157483" header="0.31496062992125984" footer="0.31496062992125984"/>
  <pageSetup paperSize="9" scale="45" pageOrder="overThenDown" orientation="landscape" r:id="rId6"/>
  <ignoredErrors>
    <ignoredError sqref="A2:B2 A32:K32 A65:XFD65 A64 G64:XFD64 A35:XFD37 C33:K33 A44:XFD44 B43:XFD43 A22:XFD22 B21:C21 Y21:XFD21 Y23:XFD23 A50:XFD50 A49 D49:XFD49 W33 A48 A47 D47:XFD47 A16:O16 B14:XFD14 A41:XFD41 B40:XFD40 E21:H21 A46 A45 D45:XFD45 A20:XFD20 B17:O17 A63:XFD63 B62:XFD62 A59:XFD59 C58:XFD58 D48:XFD48 D46:XFD46 A10:XFD11 B8:XFD8 B7:XFD7 R33 A68:XFD1048576 A67 C67:XFD67 A66 C66:XFD66 J21:K21 M21 N33 Y33:XFD33 B6:XFD6 B5:XFD5 A52:XFD52 B51:XFD51 O21:Q21 S21:U21 A1:B1 D1:XFD1 B13:XFD13 B12:XFD12 A34:U34 W34:XFD34 B9:XFD9 C56:XFD56 C55:XFD55 C53:XFD53 B42:XFD42 C57:XFD57 A4:XFD4 A3:B3 D3 A39:XFD39 B38:XFD38 F3:XFD3 C54:XFD54 A24:K24 M24:XFD24 A25:K25 M25:XFD25 A26:K26 M26:XFD26 A27:K27 M27:XFD27 A28:K28 M28:XFD28 A29:K29 M29:XFD29 A30:K30 M30:XFD30 A31:K31 M31:XFD31 M32:XFD32 D2:XFD2 A61:XFD61 B60:XFD60 A15:O15 S15:XFD15 S16:XFD16 A18:O19 S18:XFD19 S17:XFD17"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40" id="{00000000-000E-0000-0300-000027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8" id="{00000000-000E-0000-0300-000025000000}">
            <xm:f>COUNTIF(List_Values!$B$2:$B$11,R24)=0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36AB4F1-749F-4B0B-B935-9518FA7EC581}">
          <x14:formula1>
            <xm:f>List_Values!$A$2:$A$9</xm:f>
          </x14:formula1>
          <xm:sqref>N24:N33</xm:sqref>
        </x14:dataValidation>
        <x14:dataValidation type="list" allowBlank="1" xr:uid="{3BC13CFC-3470-4FB2-A333-49A8CE070A53}">
          <x14:formula1>
            <xm:f>List_Values!$B$2:$B$11</xm:f>
          </x14:formula1>
          <xm:sqref>R24:R33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Normal="100" zoomScaleSheetLayoutView="70" workbookViewId="0">
      <selection activeCell="P15" sqref="P15:R19"/>
    </sheetView>
  </sheetViews>
  <sheetFormatPr defaultColWidth="9"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119</v>
      </c>
    </row>
    <row r="2" spans="1:18" s="43" customFormat="1" ht="26.25" x14ac:dyDescent="0.4">
      <c r="C2" s="47" t="s">
        <v>188</v>
      </c>
    </row>
    <row r="3" spans="1:18" s="43" customFormat="1" ht="15.75" x14ac:dyDescent="0.25">
      <c r="C3" s="48" t="s">
        <v>121</v>
      </c>
      <c r="D3" s="49" t="str" cm="1">
        <f t="array" ref="D3">LOOKUP(2,1/(Updates!A:A&lt;&gt;""),Updates!A:A)</f>
        <v>1.4.1</v>
      </c>
      <c r="E3" s="30" t="s">
        <v>138</v>
      </c>
      <c r="M3" s="46"/>
    </row>
    <row r="4" spans="1:18" s="43" customFormat="1" x14ac:dyDescent="0.2"/>
    <row r="5" spans="1:18" ht="15" x14ac:dyDescent="0.25">
      <c r="A5" s="84" t="s">
        <v>116</v>
      </c>
      <c r="B5" s="31" t="str">
        <f>IF('Panel FTV'!B5=0,"",'Panel FTV'!B5)</f>
        <v/>
      </c>
      <c r="C5" s="32"/>
    </row>
    <row r="6" spans="1:18" ht="15" x14ac:dyDescent="0.25">
      <c r="A6" s="84" t="s">
        <v>174</v>
      </c>
      <c r="B6" s="31" t="str">
        <f>IF('Panel FTV'!B6=0,"",'Panel FTV'!B6)</f>
        <v/>
      </c>
      <c r="C6" s="32"/>
    </row>
    <row r="7" spans="1:18" ht="15" x14ac:dyDescent="0.25">
      <c r="A7" s="84" t="s">
        <v>104</v>
      </c>
      <c r="B7" s="31" t="str">
        <f>IF('Panel FTV'!B7=0,"",'Panel FTV'!B7)</f>
        <v/>
      </c>
      <c r="C7" s="32"/>
    </row>
    <row r="8" spans="1:18" ht="15" x14ac:dyDescent="0.25">
      <c r="A8" s="84" t="s">
        <v>169</v>
      </c>
      <c r="B8" s="31" t="str">
        <f>IF('Panel FTV'!B8=0,"",'Panel FTV'!B8)</f>
        <v/>
      </c>
      <c r="C8" s="32"/>
    </row>
    <row r="9" spans="1:18" ht="15" x14ac:dyDescent="0.25">
      <c r="A9" s="84" t="s">
        <v>178</v>
      </c>
      <c r="B9" s="31" t="str">
        <f>IF('Panel FTV'!B9=0,"",'Panel FTV'!B9)</f>
        <v/>
      </c>
      <c r="C9" s="32"/>
    </row>
    <row r="12" spans="1:18" ht="15" x14ac:dyDescent="0.25">
      <c r="A12" s="84" t="s">
        <v>177</v>
      </c>
      <c r="B12" s="31" t="str">
        <f>IF('Panel FTV'!B12=0,"",'Panel FTV'!B12)</f>
        <v/>
      </c>
      <c r="C12" s="85"/>
    </row>
    <row r="13" spans="1:18" ht="15" x14ac:dyDescent="0.25">
      <c r="A13" s="84" t="s">
        <v>120</v>
      </c>
      <c r="B13" s="31" t="str">
        <f>IF('Panel FTV'!B13=0,"",'Panel FTV'!B13)</f>
        <v/>
      </c>
      <c r="C13" s="85"/>
      <c r="M13" s="63"/>
      <c r="Q13" s="63"/>
    </row>
    <row r="14" spans="1:18" ht="15" x14ac:dyDescent="0.25">
      <c r="A14" s="84" t="s">
        <v>97</v>
      </c>
      <c r="B14" s="31" t="str">
        <f>IF('Panel FTV'!B14=0,"",'Panel FTV'!B14)</f>
        <v/>
      </c>
      <c r="C14" s="85"/>
    </row>
    <row r="15" spans="1:18" ht="14.25" customHeight="1" x14ac:dyDescent="0.2">
      <c r="P15" s="138" t="s">
        <v>221</v>
      </c>
      <c r="Q15" s="138"/>
      <c r="R15" s="138"/>
    </row>
    <row r="16" spans="1:18" ht="14.25" customHeight="1" x14ac:dyDescent="0.2">
      <c r="P16" s="138"/>
      <c r="Q16" s="138"/>
      <c r="R16" s="138"/>
    </row>
    <row r="17" spans="1:23" ht="15" x14ac:dyDescent="0.25">
      <c r="A17" s="84" t="s">
        <v>100</v>
      </c>
      <c r="B17" s="31" t="str">
        <f>IF('Panel FTV'!B17=0,"",'Panel FTV'!B17)</f>
        <v/>
      </c>
      <c r="C17" s="85"/>
      <c r="P17" s="138"/>
      <c r="Q17" s="138"/>
      <c r="R17" s="138"/>
    </row>
    <row r="18" spans="1:23" x14ac:dyDescent="0.2">
      <c r="P18" s="138"/>
      <c r="Q18" s="138"/>
      <c r="R18" s="138"/>
    </row>
    <row r="19" spans="1:23" x14ac:dyDescent="0.2">
      <c r="P19" s="138"/>
      <c r="Q19" s="138"/>
      <c r="R19" s="138"/>
    </row>
    <row r="21" spans="1:23" s="43" customFormat="1" ht="15.75" customHeight="1" x14ac:dyDescent="0.2">
      <c r="A21" s="136" t="s">
        <v>171</v>
      </c>
      <c r="B21" s="136"/>
      <c r="C21" s="136"/>
      <c r="D21" s="136" t="s">
        <v>163</v>
      </c>
      <c r="E21" s="136"/>
      <c r="F21" s="136"/>
      <c r="G21" s="136"/>
      <c r="H21" s="136" t="s">
        <v>112</v>
      </c>
      <c r="I21" s="136"/>
      <c r="J21" s="136"/>
      <c r="K21" s="136" t="s">
        <v>113</v>
      </c>
      <c r="L21" s="136"/>
      <c r="M21" s="133" t="s">
        <v>175</v>
      </c>
      <c r="N21" s="134"/>
      <c r="O21" s="134"/>
      <c r="P21" s="135"/>
      <c r="Q21" s="133" t="s">
        <v>176</v>
      </c>
      <c r="R21" s="134"/>
      <c r="S21" s="134"/>
      <c r="T21" s="135"/>
      <c r="U21" s="42" t="s">
        <v>151</v>
      </c>
      <c r="V21" s="42" t="s">
        <v>109</v>
      </c>
      <c r="W21" s="103" t="s">
        <v>115</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99</v>
      </c>
      <c r="B23" s="87" t="s">
        <v>114</v>
      </c>
      <c r="C23" s="87" t="s">
        <v>170</v>
      </c>
      <c r="D23" s="87" t="s">
        <v>8</v>
      </c>
      <c r="E23" s="87" t="s">
        <v>9</v>
      </c>
      <c r="F23" s="87" t="s">
        <v>106</v>
      </c>
      <c r="G23" s="87" t="s">
        <v>124</v>
      </c>
      <c r="H23" s="87" t="s">
        <v>105</v>
      </c>
      <c r="I23" s="87" t="s">
        <v>98</v>
      </c>
      <c r="J23" s="87" t="s">
        <v>111</v>
      </c>
      <c r="K23" s="87" t="s">
        <v>113</v>
      </c>
      <c r="L23" s="87" t="s">
        <v>103</v>
      </c>
      <c r="M23" s="87" t="s">
        <v>159</v>
      </c>
      <c r="N23" s="87" t="s">
        <v>156</v>
      </c>
      <c r="O23" s="87" t="s">
        <v>165</v>
      </c>
      <c r="P23" s="87" t="s">
        <v>172</v>
      </c>
      <c r="Q23" s="87" t="s">
        <v>160</v>
      </c>
      <c r="R23" s="87" t="s">
        <v>157</v>
      </c>
      <c r="S23" s="87" t="s">
        <v>166</v>
      </c>
      <c r="T23" s="87" t="s">
        <v>173</v>
      </c>
      <c r="U23" s="87" t="s">
        <v>151</v>
      </c>
      <c r="V23" s="88" t="s">
        <v>24</v>
      </c>
      <c r="W23" s="87" t="s">
        <v>115</v>
      </c>
    </row>
    <row r="24" spans="1:23" x14ac:dyDescent="0.2">
      <c r="A24" s="33"/>
      <c r="B24" s="5"/>
      <c r="C24" s="5"/>
      <c r="D24" s="6"/>
      <c r="E24" s="6"/>
      <c r="F24" s="9">
        <f>D24+E24</f>
        <v>0</v>
      </c>
      <c r="G24" s="6"/>
      <c r="H24" s="6"/>
      <c r="I24" s="5"/>
      <c r="J24" s="7"/>
      <c r="K24" s="5" t="s">
        <v>18</v>
      </c>
      <c r="L24" s="5"/>
      <c r="M24" s="13"/>
      <c r="N24" s="5"/>
      <c r="O24" s="5"/>
      <c r="P24" s="5"/>
      <c r="Q24" s="13"/>
      <c r="R24" s="5"/>
      <c r="S24" s="5"/>
      <c r="T24" s="5"/>
      <c r="U24" s="8"/>
      <c r="V24" s="34">
        <f t="shared" ref="V24:V33" si="0">C24*H24/1000*J24/1000</f>
        <v>0</v>
      </c>
      <c r="W24" s="104"/>
    </row>
    <row r="25" spans="1:23" x14ac:dyDescent="0.2">
      <c r="A25" s="33"/>
      <c r="B25" s="5"/>
      <c r="C25" s="5"/>
      <c r="D25" s="6"/>
      <c r="E25" s="6"/>
      <c r="F25" s="9">
        <f t="shared" ref="F25:F27" si="1">D25+E25</f>
        <v>0</v>
      </c>
      <c r="G25" s="6"/>
      <c r="H25" s="6"/>
      <c r="I25" s="5"/>
      <c r="J25" s="7"/>
      <c r="K25" s="5" t="s">
        <v>18</v>
      </c>
      <c r="L25" s="5"/>
      <c r="M25" s="14"/>
      <c r="N25" s="5"/>
      <c r="O25" s="5"/>
      <c r="P25" s="5"/>
      <c r="Q25" s="14"/>
      <c r="R25" s="5"/>
      <c r="S25" s="5"/>
      <c r="T25" s="5"/>
      <c r="U25" s="8"/>
      <c r="V25" s="34">
        <f t="shared" si="0"/>
        <v>0</v>
      </c>
      <c r="W25" s="104"/>
    </row>
    <row r="26" spans="1:23" x14ac:dyDescent="0.2">
      <c r="A26" s="33"/>
      <c r="B26" s="5"/>
      <c r="C26" s="5"/>
      <c r="D26" s="6"/>
      <c r="E26" s="6"/>
      <c r="F26" s="9">
        <f t="shared" si="1"/>
        <v>0</v>
      </c>
      <c r="G26" s="6"/>
      <c r="H26" s="6"/>
      <c r="I26" s="5"/>
      <c r="J26" s="7"/>
      <c r="K26" s="5" t="s">
        <v>18</v>
      </c>
      <c r="L26" s="5"/>
      <c r="M26" s="14"/>
      <c r="N26" s="5"/>
      <c r="O26" s="5"/>
      <c r="P26" s="5"/>
      <c r="Q26" s="14"/>
      <c r="R26" s="5"/>
      <c r="S26" s="5"/>
      <c r="T26" s="5"/>
      <c r="U26" s="8"/>
      <c r="V26" s="34">
        <f t="shared" si="0"/>
        <v>0</v>
      </c>
      <c r="W26" s="104"/>
    </row>
    <row r="27" spans="1:23" x14ac:dyDescent="0.2">
      <c r="A27" s="33"/>
      <c r="B27" s="5"/>
      <c r="C27" s="5"/>
      <c r="D27" s="6"/>
      <c r="E27" s="6"/>
      <c r="F27" s="9">
        <f t="shared" si="1"/>
        <v>0</v>
      </c>
      <c r="G27" s="6"/>
      <c r="H27" s="6"/>
      <c r="I27" s="5"/>
      <c r="J27" s="7"/>
      <c r="K27" s="5" t="s">
        <v>18</v>
      </c>
      <c r="L27" s="5"/>
      <c r="M27" s="14"/>
      <c r="N27" s="5"/>
      <c r="O27" s="5"/>
      <c r="P27" s="5"/>
      <c r="Q27" s="14"/>
      <c r="R27" s="5"/>
      <c r="S27" s="5"/>
      <c r="T27" s="5"/>
      <c r="U27" s="8"/>
      <c r="V27" s="34">
        <f t="shared" si="0"/>
        <v>0</v>
      </c>
      <c r="W27" s="104"/>
    </row>
    <row r="28" spans="1:23" x14ac:dyDescent="0.2">
      <c r="A28" s="33"/>
      <c r="B28" s="5"/>
      <c r="C28" s="5"/>
      <c r="D28" s="6"/>
      <c r="E28" s="6"/>
      <c r="F28" s="9">
        <f t="shared" ref="F28:F32" si="2">D28+E28</f>
        <v>0</v>
      </c>
      <c r="G28" s="6"/>
      <c r="H28" s="6"/>
      <c r="I28" s="5"/>
      <c r="J28" s="7"/>
      <c r="K28" s="5" t="s">
        <v>18</v>
      </c>
      <c r="L28" s="5"/>
      <c r="M28" s="13"/>
      <c r="N28" s="5"/>
      <c r="O28" s="5"/>
      <c r="P28" s="5"/>
      <c r="Q28" s="13"/>
      <c r="R28" s="5"/>
      <c r="S28" s="5"/>
      <c r="T28" s="5"/>
      <c r="U28" s="8"/>
      <c r="V28" s="34">
        <f t="shared" si="0"/>
        <v>0</v>
      </c>
      <c r="W28" s="104"/>
    </row>
    <row r="29" spans="1:23" x14ac:dyDescent="0.2">
      <c r="A29" s="33"/>
      <c r="B29" s="5"/>
      <c r="C29" s="5"/>
      <c r="D29" s="6"/>
      <c r="E29" s="6"/>
      <c r="F29" s="9">
        <f t="shared" si="2"/>
        <v>0</v>
      </c>
      <c r="G29" s="6"/>
      <c r="H29" s="6"/>
      <c r="I29" s="5"/>
      <c r="J29" s="7"/>
      <c r="K29" s="5" t="s">
        <v>18</v>
      </c>
      <c r="L29" s="5"/>
      <c r="M29" s="13"/>
      <c r="N29" s="5"/>
      <c r="O29" s="5"/>
      <c r="P29" s="5"/>
      <c r="Q29" s="13"/>
      <c r="R29" s="5"/>
      <c r="S29" s="5"/>
      <c r="T29" s="5"/>
      <c r="U29" s="8"/>
      <c r="V29" s="34">
        <f t="shared" si="0"/>
        <v>0</v>
      </c>
      <c r="W29" s="104"/>
    </row>
    <row r="30" spans="1:23" x14ac:dyDescent="0.2">
      <c r="A30" s="33"/>
      <c r="B30" s="5"/>
      <c r="C30" s="5"/>
      <c r="D30" s="6"/>
      <c r="E30" s="6"/>
      <c r="F30" s="9">
        <f t="shared" si="2"/>
        <v>0</v>
      </c>
      <c r="G30" s="6"/>
      <c r="H30" s="6"/>
      <c r="I30" s="5"/>
      <c r="J30" s="7"/>
      <c r="K30" s="5" t="s">
        <v>18</v>
      </c>
      <c r="L30" s="5"/>
      <c r="M30" s="13"/>
      <c r="N30" s="5"/>
      <c r="O30" s="5"/>
      <c r="P30" s="5"/>
      <c r="Q30" s="13"/>
      <c r="R30" s="5"/>
      <c r="S30" s="5"/>
      <c r="T30" s="5"/>
      <c r="U30" s="8"/>
      <c r="V30" s="34">
        <f t="shared" si="0"/>
        <v>0</v>
      </c>
      <c r="W30" s="104"/>
    </row>
    <row r="31" spans="1:23" x14ac:dyDescent="0.2">
      <c r="A31" s="33"/>
      <c r="B31" s="5"/>
      <c r="C31" s="5"/>
      <c r="D31" s="6"/>
      <c r="E31" s="6"/>
      <c r="F31" s="9">
        <f t="shared" si="2"/>
        <v>0</v>
      </c>
      <c r="G31" s="6"/>
      <c r="H31" s="6"/>
      <c r="I31" s="5"/>
      <c r="J31" s="7"/>
      <c r="K31" s="5" t="s">
        <v>18</v>
      </c>
      <c r="L31" s="5"/>
      <c r="M31" s="13"/>
      <c r="N31" s="5"/>
      <c r="O31" s="5"/>
      <c r="P31" s="5"/>
      <c r="Q31" s="13"/>
      <c r="R31" s="5"/>
      <c r="S31" s="5"/>
      <c r="T31" s="5"/>
      <c r="U31" s="8"/>
      <c r="V31" s="34">
        <f t="shared" si="0"/>
        <v>0</v>
      </c>
      <c r="W31" s="104"/>
    </row>
    <row r="32" spans="1:23" x14ac:dyDescent="0.2">
      <c r="A32" s="33"/>
      <c r="B32" s="5"/>
      <c r="C32" s="5"/>
      <c r="D32" s="6"/>
      <c r="E32" s="6"/>
      <c r="F32" s="9">
        <f t="shared" si="2"/>
        <v>0</v>
      </c>
      <c r="G32" s="6"/>
      <c r="H32" s="6"/>
      <c r="I32" s="5"/>
      <c r="J32" s="7"/>
      <c r="K32" s="5" t="s">
        <v>18</v>
      </c>
      <c r="L32" s="5"/>
      <c r="M32" s="13"/>
      <c r="N32" s="5"/>
      <c r="O32" s="5"/>
      <c r="P32" s="5"/>
      <c r="Q32" s="13"/>
      <c r="R32" s="5"/>
      <c r="S32" s="5"/>
      <c r="T32" s="5"/>
      <c r="U32" s="8"/>
      <c r="V32" s="34">
        <f t="shared" si="0"/>
        <v>0</v>
      </c>
      <c r="W32" s="104"/>
    </row>
    <row r="33" spans="1:23" x14ac:dyDescent="0.2">
      <c r="A33" s="35" t="s">
        <v>4</v>
      </c>
      <c r="B33" s="36" t="s">
        <v>1</v>
      </c>
      <c r="C33" s="36">
        <v>0</v>
      </c>
      <c r="D33" s="37">
        <v>400</v>
      </c>
      <c r="E33" s="37">
        <v>400</v>
      </c>
      <c r="F33" s="50">
        <f>D33+E33</f>
        <v>800</v>
      </c>
      <c r="G33" s="37">
        <v>90</v>
      </c>
      <c r="H33" s="37">
        <v>5000</v>
      </c>
      <c r="I33" s="36">
        <v>150</v>
      </c>
      <c r="J33" s="38">
        <v>1000</v>
      </c>
      <c r="K33" s="36" t="s">
        <v>18</v>
      </c>
      <c r="L33" s="36" t="s">
        <v>2</v>
      </c>
      <c r="M33" s="51">
        <v>0.6</v>
      </c>
      <c r="N33" s="36" t="s">
        <v>19</v>
      </c>
      <c r="O33" s="36" t="s">
        <v>17</v>
      </c>
      <c r="P33" s="36" t="s">
        <v>6</v>
      </c>
      <c r="Q33" s="51">
        <v>0.5</v>
      </c>
      <c r="R33" s="36" t="s">
        <v>19</v>
      </c>
      <c r="S33" s="36" t="s">
        <v>17</v>
      </c>
      <c r="T33" s="36" t="s">
        <v>16</v>
      </c>
      <c r="U33" s="40" t="s">
        <v>3</v>
      </c>
      <c r="V33" s="41">
        <f t="shared" si="0"/>
        <v>0</v>
      </c>
      <c r="W33" s="40" t="s">
        <v>75</v>
      </c>
    </row>
    <row r="34" spans="1:23" x14ac:dyDescent="0.2">
      <c r="A34" s="52"/>
      <c r="B34" s="53"/>
      <c r="C34" s="53"/>
      <c r="D34" s="54"/>
      <c r="E34" s="54"/>
      <c r="F34" s="55"/>
      <c r="G34" s="54"/>
      <c r="H34" s="54"/>
      <c r="I34" s="53"/>
      <c r="J34" s="53"/>
      <c r="K34" s="53"/>
      <c r="L34" s="53"/>
      <c r="M34" s="53"/>
      <c r="N34" s="53"/>
      <c r="O34" s="53"/>
      <c r="P34" s="53"/>
      <c r="Q34" s="53"/>
      <c r="R34" s="53"/>
      <c r="S34" s="53"/>
      <c r="T34" s="53"/>
      <c r="U34" s="57" t="s">
        <v>0</v>
      </c>
      <c r="V34" s="56">
        <f>SUBTOTAL(109,Table4[Total
Q×L×M '[m2']])</f>
        <v>0</v>
      </c>
      <c r="W34" s="53"/>
    </row>
    <row r="35" spans="1:23" x14ac:dyDescent="0.2">
      <c r="A35" s="63"/>
      <c r="C35" s="64"/>
      <c r="U35" s="65"/>
      <c r="V35" s="66"/>
    </row>
    <row r="36" spans="1:23" x14ac:dyDescent="0.2">
      <c r="U36" s="65"/>
      <c r="V36" s="66"/>
    </row>
    <row r="37" spans="1:23" x14ac:dyDescent="0.2">
      <c r="U37" s="65"/>
      <c r="V37" s="66"/>
    </row>
    <row r="38" spans="1:23" ht="15" x14ac:dyDescent="0.25">
      <c r="A38" s="59" t="s">
        <v>122</v>
      </c>
      <c r="V38" s="68"/>
    </row>
    <row r="39" spans="1:23" ht="14.25" customHeight="1" x14ac:dyDescent="0.2"/>
    <row r="40" spans="1:23" ht="14.25" customHeight="1" x14ac:dyDescent="0.25">
      <c r="A40" s="58" t="s">
        <v>162</v>
      </c>
      <c r="V40" s="68"/>
    </row>
    <row r="41" spans="1:23" ht="14.25" customHeight="1" x14ac:dyDescent="0.25">
      <c r="V41" s="68"/>
    </row>
    <row r="42" spans="1:23" ht="14.25" customHeight="1" x14ac:dyDescent="0.25">
      <c r="A42" s="58" t="s">
        <v>179</v>
      </c>
      <c r="V42" s="68"/>
    </row>
    <row r="43" spans="1:23" ht="14.25" customHeight="1" x14ac:dyDescent="0.25">
      <c r="A43" s="58" t="s">
        <v>150</v>
      </c>
      <c r="V43" s="68"/>
    </row>
    <row r="44" spans="1:23" ht="14.25" customHeight="1" x14ac:dyDescent="0.25">
      <c r="V44" s="68"/>
    </row>
    <row r="45" spans="1:23" ht="14.25" customHeight="1" x14ac:dyDescent="0.25">
      <c r="B45" s="61" t="s">
        <v>180</v>
      </c>
      <c r="C45" s="58" t="s">
        <v>164</v>
      </c>
      <c r="V45" s="68"/>
    </row>
    <row r="46" spans="1:23" ht="14.25" customHeight="1" x14ac:dyDescent="0.25">
      <c r="B46" s="8" t="s">
        <v>181</v>
      </c>
      <c r="C46" s="69" t="s">
        <v>102</v>
      </c>
      <c r="D46" s="69"/>
      <c r="E46" s="69"/>
      <c r="V46" s="68"/>
    </row>
    <row r="47" spans="1:23" ht="14.25" customHeight="1" x14ac:dyDescent="0.25">
      <c r="B47" s="70" t="s">
        <v>181</v>
      </c>
      <c r="C47" s="71" t="s">
        <v>155</v>
      </c>
      <c r="D47" s="71"/>
      <c r="E47" s="71"/>
      <c r="V47" s="68"/>
    </row>
    <row r="48" spans="1:23" ht="14.25" customHeight="1" x14ac:dyDescent="0.25">
      <c r="B48" s="72" t="s">
        <v>181</v>
      </c>
      <c r="C48" s="73" t="s">
        <v>168</v>
      </c>
      <c r="D48" s="73"/>
      <c r="E48" s="73"/>
      <c r="V48" s="68"/>
    </row>
    <row r="49" spans="1:22" ht="14.25" customHeight="1" x14ac:dyDescent="0.25">
      <c r="B49" s="74" t="s">
        <v>158</v>
      </c>
      <c r="C49" s="75" t="s">
        <v>153</v>
      </c>
      <c r="D49" s="75"/>
      <c r="E49" s="75"/>
      <c r="V49" s="68"/>
    </row>
    <row r="50" spans="1:22" ht="15" x14ac:dyDescent="0.25">
      <c r="V50" s="68"/>
    </row>
    <row r="51" spans="1:22" ht="15" x14ac:dyDescent="0.25">
      <c r="A51" s="59" t="s">
        <v>117</v>
      </c>
      <c r="V51" s="68"/>
    </row>
    <row r="53" spans="1:22" ht="15" x14ac:dyDescent="0.25">
      <c r="A53"/>
      <c r="B53" s="76" t="s">
        <v>223</v>
      </c>
      <c r="V53" s="68"/>
    </row>
    <row r="54" spans="1:22" x14ac:dyDescent="0.2">
      <c r="A54"/>
      <c r="B54" s="76" t="s">
        <v>224</v>
      </c>
    </row>
    <row r="55" spans="1:22" x14ac:dyDescent="0.2">
      <c r="A55"/>
      <c r="B55" s="76" t="s">
        <v>225</v>
      </c>
    </row>
    <row r="56" spans="1:22" x14ac:dyDescent="0.2">
      <c r="A56"/>
    </row>
    <row r="57" spans="1:22" x14ac:dyDescent="0.2">
      <c r="A57"/>
      <c r="B57" s="76" t="s">
        <v>226</v>
      </c>
    </row>
    <row r="58" spans="1:22" x14ac:dyDescent="0.2">
      <c r="A58"/>
      <c r="B58" s="76" t="s">
        <v>227</v>
      </c>
    </row>
    <row r="59" spans="1:22" x14ac:dyDescent="0.2">
      <c r="B59" s="76"/>
    </row>
    <row r="60" spans="1:22" ht="15" x14ac:dyDescent="0.25">
      <c r="A60" s="77" t="s">
        <v>189</v>
      </c>
      <c r="B60" s="78"/>
      <c r="C60" s="78"/>
      <c r="D60" s="78"/>
      <c r="E60" s="78"/>
    </row>
    <row r="61" spans="1:22" x14ac:dyDescent="0.2">
      <c r="A61" s="78"/>
      <c r="B61" s="78"/>
      <c r="C61" s="78"/>
      <c r="D61" s="78"/>
      <c r="E61" s="78"/>
    </row>
    <row r="62" spans="1:22" x14ac:dyDescent="0.2">
      <c r="A62" s="78" t="s">
        <v>167</v>
      </c>
      <c r="C62" s="78"/>
      <c r="D62" s="78"/>
      <c r="E62" s="78"/>
      <c r="F62" s="78"/>
    </row>
    <row r="64" spans="1:22" x14ac:dyDescent="0.2">
      <c r="B64" s="79" t="s">
        <v>7</v>
      </c>
      <c r="C64" s="79" t="s">
        <v>8</v>
      </c>
      <c r="D64" s="79" t="s">
        <v>9</v>
      </c>
      <c r="E64" s="79" t="s">
        <v>13</v>
      </c>
      <c r="F64" s="79" t="s">
        <v>14</v>
      </c>
    </row>
    <row r="65" spans="2:6" x14ac:dyDescent="0.2">
      <c r="B65" s="80">
        <v>150</v>
      </c>
      <c r="C65" s="80">
        <v>400</v>
      </c>
      <c r="D65" s="80">
        <v>400</v>
      </c>
      <c r="E65" s="9">
        <f>C65+D65</f>
        <v>800</v>
      </c>
      <c r="F65" s="80">
        <v>1000</v>
      </c>
    </row>
    <row r="66" spans="2:6" x14ac:dyDescent="0.2">
      <c r="B66" s="81" t="s">
        <v>10</v>
      </c>
      <c r="C66" s="81">
        <f>$B$65+150</f>
        <v>300</v>
      </c>
      <c r="D66" s="81">
        <f>$B$65+150</f>
        <v>300</v>
      </c>
      <c r="E66" s="81">
        <f>C66+D66</f>
        <v>600</v>
      </c>
    </row>
    <row r="67" spans="2:6" x14ac:dyDescent="0.2">
      <c r="B67" s="81" t="s">
        <v>11</v>
      </c>
      <c r="C67" s="81">
        <f>E67-C66</f>
        <v>640</v>
      </c>
      <c r="D67" s="81">
        <f>E67-D66</f>
        <v>640</v>
      </c>
      <c r="E67" s="81">
        <f>$F$65-F67</f>
        <v>940</v>
      </c>
      <c r="F67" s="64">
        <v>60</v>
      </c>
    </row>
    <row r="68" spans="2:6" x14ac:dyDescent="0.2">
      <c r="B68" s="81"/>
      <c r="C68" s="81"/>
      <c r="D68" s="81"/>
      <c r="E68" s="81"/>
    </row>
    <row r="69" spans="2:6" x14ac:dyDescent="0.2">
      <c r="C69" s="82">
        <f>C66</f>
        <v>300</v>
      </c>
      <c r="D69" s="82">
        <f>D66</f>
        <v>300</v>
      </c>
      <c r="E69" s="82">
        <f>C69+D69</f>
        <v>600</v>
      </c>
    </row>
    <row r="70" spans="2:6" x14ac:dyDescent="0.2">
      <c r="C70" s="82">
        <f>C66</f>
        <v>300</v>
      </c>
      <c r="D70" s="82">
        <f>D67</f>
        <v>640</v>
      </c>
      <c r="E70" s="82">
        <f>C70+D70</f>
        <v>940</v>
      </c>
    </row>
    <row r="71" spans="2:6" x14ac:dyDescent="0.2">
      <c r="C71" s="82">
        <f>C67</f>
        <v>640</v>
      </c>
      <c r="D71" s="82">
        <f>D66</f>
        <v>300</v>
      </c>
      <c r="E71" s="82">
        <f>C71+D71</f>
        <v>940</v>
      </c>
    </row>
    <row r="72" spans="2:6" x14ac:dyDescent="0.2">
      <c r="C72" s="82">
        <f>C66</f>
        <v>300</v>
      </c>
      <c r="D72" s="82">
        <f>D66</f>
        <v>300</v>
      </c>
      <c r="E72" s="82">
        <f>C72+D72</f>
        <v>600</v>
      </c>
    </row>
  </sheetData>
  <sheetProtection sheet="1" insertRows="0" deleteRows="0"/>
  <dataConsolidate/>
  <mergeCells count="7">
    <mergeCell ref="Q21:T21"/>
    <mergeCell ref="A21:C21"/>
    <mergeCell ref="H21:J21"/>
    <mergeCell ref="K21:L21"/>
    <mergeCell ref="M21:P21"/>
    <mergeCell ref="D21:G21"/>
    <mergeCell ref="P15:R19"/>
  </mergeCells>
  <conditionalFormatting sqref="A24:U33">
    <cfRule type="expression" dxfId="343" priority="2">
      <formula>OR(A24="")</formula>
    </cfRule>
  </conditionalFormatting>
  <conditionalFormatting sqref="B65">
    <cfRule type="expression" dxfId="342" priority="31">
      <formula>NOT(OR(B65=50,B65=60,B65=80,B65=100,B65=120,B65=133,B65=150))</formula>
    </cfRule>
  </conditionalFormatting>
  <conditionalFormatting sqref="C24:C33">
    <cfRule type="cellIs" dxfId="341" priority="25" operator="lessThan">
      <formula>0</formula>
    </cfRule>
  </conditionalFormatting>
  <conditionalFormatting sqref="C65">
    <cfRule type="expression" dxfId="340" priority="30">
      <formula>NOT(AND(C65&gt;=B65+150,C65&lt;=F65-60-B65-150,E65&lt;=F65-60))</formula>
    </cfRule>
  </conditionalFormatting>
  <conditionalFormatting sqref="D24:D33">
    <cfRule type="expression" dxfId="339" priority="33">
      <formula>NOT(AND(D24&gt;=I24+150,D24&lt;=J24-60-I24-150,F24&lt;=J24-60,I24&gt;0,J24&gt;0))</formula>
    </cfRule>
  </conditionalFormatting>
  <conditionalFormatting sqref="D65">
    <cfRule type="expression" dxfId="338" priority="29">
      <formula>NOT(AND(D65&gt;=B65+150,D65&lt;=F65-60-B65-150,E65&lt;=F65-60))</formula>
    </cfRule>
  </conditionalFormatting>
  <conditionalFormatting sqref="E24:E33">
    <cfRule type="expression" dxfId="337" priority="32">
      <formula>NOT(AND(E24&gt;=I24+150,E24&lt;=J24-60-I24-150,F24&lt;=J24-60,I24&gt;0,J24&gt;0))</formula>
    </cfRule>
  </conditionalFormatting>
  <conditionalFormatting sqref="E65">
    <cfRule type="expression" dxfId="336" priority="28">
      <formula>NOT(AND(E65&gt;=2*(B65+150),E65&lt;=F65-60))</formula>
    </cfRule>
  </conditionalFormatting>
  <conditionalFormatting sqref="F24:F33">
    <cfRule type="expression" dxfId="335" priority="26">
      <formula>NOT(OR(AND(F24&gt;=2*(I24+150),F24&lt;=J24-60,D24&gt;0,E24&gt;0),F24=0))</formula>
    </cfRule>
  </conditionalFormatting>
  <conditionalFormatting sqref="F65">
    <cfRule type="cellIs" dxfId="334" priority="27" operator="notBetween">
      <formula>600</formula>
      <formula>1100</formula>
    </cfRule>
  </conditionalFormatting>
  <conditionalFormatting sqref="G24:G33">
    <cfRule type="cellIs" dxfId="333" priority="24" operator="notBetween">
      <formula>80</formula>
      <formula>175</formula>
    </cfRule>
  </conditionalFormatting>
  <conditionalFormatting sqref="H24:H33">
    <cfRule type="cellIs" dxfId="332" priority="22" operator="lessThan">
      <formula>2000</formula>
    </cfRule>
    <cfRule type="cellIs" dxfId="331" priority="23" operator="notBetween">
      <formula>2000</formula>
      <formula>8000</formula>
    </cfRule>
  </conditionalFormatting>
  <conditionalFormatting sqref="I24:I33">
    <cfRule type="expression" dxfId="330" priority="7">
      <formula>AND(OR(D24&gt;0,E24&gt;0),I24=0)</formula>
    </cfRule>
    <cfRule type="expression" dxfId="329" priority="15">
      <formula>OR(AND(L24="Power T",OR(I24=220)))</formula>
    </cfRule>
    <cfRule type="expression" dxfId="328" priority="16">
      <formula>OR(AND(L24="Power T",OR(I24=50)),AND(L24="Power S",OR(I24=220,I24=250)),AND(L24="Perform R",OR(I24=50,I24=220,I24=250)),AND(L24="Perform C",OR(I24=220,I24=250)))</formula>
    </cfRule>
    <cfRule type="expression" dxfId="327" priority="17">
      <formula>NOT(OR(I24=50,I24=60,I24=80,I24=100,I24=120,I24=133,I24=150,I24=172,I24=200,I24=220,I24=240,I24=250))</formula>
    </cfRule>
  </conditionalFormatting>
  <conditionalFormatting sqref="J24:J33">
    <cfRule type="expression" dxfId="326" priority="8">
      <formula>AND(OR(D24&gt;0,E24&gt;0),J24=0)</formula>
    </cfRule>
    <cfRule type="cellIs" dxfId="325" priority="37" operator="notBetween">
      <formula>600</formula>
      <formula>1100</formula>
    </cfRule>
  </conditionalFormatting>
  <conditionalFormatting sqref="K24:K33">
    <cfRule type="expression" dxfId="324" priority="13">
      <formula>NOT(OR(K24="FTV HL",K24=""))</formula>
    </cfRule>
  </conditionalFormatting>
  <conditionalFormatting sqref="L24:L33">
    <cfRule type="expression" dxfId="323" priority="10">
      <formula>OR(AND(L24="Power T",OR(I24=220)))</formula>
    </cfRule>
    <cfRule type="expression" dxfId="322" priority="11">
      <formula>OR(AND(L24="Power T",OR(I24=50)),AND(L24="Power S",OR(I24=220,I24=250)),AND(L24="Perform R",OR(I24=50,I24=220,I24=250)),AND(L24="Perform C",OR(I24=220,I24=250)))</formula>
    </cfRule>
    <cfRule type="expression" dxfId="321" priority="12">
      <formula>NOT(OR(L24="Power T",L24="Power S",L24="Perform R",L24="Perform C"))</formula>
    </cfRule>
  </conditionalFormatting>
  <conditionalFormatting sqref="M24:M33">
    <cfRule type="expression" dxfId="320" priority="3">
      <formula>AND(P24="G",NOT(OR(M24=0.7,M24=0.75,M24=0.8)))</formula>
    </cfRule>
    <cfRule type="expression" dxfId="319" priority="9">
      <formula>OR(AND(N24="HPS 200",NOT(M24=0.55)),AND(NOT(N24="HPS 200"),M24=0.55))</formula>
    </cfRule>
  </conditionalFormatting>
  <conditionalFormatting sqref="N24:N33">
    <cfRule type="expression" dxfId="318" priority="5">
      <formula>OR(AND(N24="HPS 200",NOT(M24=0.55)),AND(NOT(N24="HPS 200"),M24=0.55))</formula>
    </cfRule>
    <cfRule type="expression" dxfId="317" priority="21">
      <formula>NOT(OR(N24="SP 25",N24="SP 25",N24="PVDF 25",N24="PVDF 35",N24="PUR 50",N24="PVCF 150",N24="HPS 200",N24="PRISMA",N24="PRISMA ELEMENTS",N24="Inox 304",N24="Inox 316L",N24="Inox 316"))</formula>
    </cfRule>
  </conditionalFormatting>
  <conditionalFormatting sqref="P24:P33">
    <cfRule type="expression" dxfId="316" priority="4">
      <formula>AND(P24="G",NOT(OR(M24=0.7,M24=0.75,M24=0.8)))</formula>
    </cfRule>
    <cfRule type="expression" dxfId="315" priority="35">
      <formula>NOT(OR(P24="S",P24="V",P24="V2",P24="G",P24="M",P24="M3",P24="M8"))</formula>
    </cfRule>
  </conditionalFormatting>
  <conditionalFormatting sqref="R24:R33">
    <cfRule type="expression" dxfId="314" priority="19">
      <formula>NOT(OR(R24="SP 25",R24="SP 25",R24="PVDF 25",R24="PVDF 35",R24="PUR 50",R24="PVCF 150",R24="HPS 200",R24="PRISMA",R24="PRISMA ELEMENTS",R24="Inox 304",R24="Inox 316L",R24="Inox 316"))</formula>
    </cfRule>
  </conditionalFormatting>
  <conditionalFormatting sqref="T24:T33">
    <cfRule type="expression" dxfId="313" priority="34">
      <formula>NOT(OR(T24="S",T24="V",T24="V2",T24="G",T24="M2"))</formula>
    </cfRule>
  </conditionalFormatting>
  <conditionalFormatting sqref="W33">
    <cfRule type="expression" dxfId="312" priority="1">
      <formula>OR(W33="")</formula>
    </cfRule>
  </conditionalFormatting>
  <dataValidations count="17">
    <dataValidation type="whole" operator="greaterThanOrEqual" allowBlank="1" sqref="C24:C33" xr:uid="{8DDEDD71-CF26-4E40-9BFF-C5E89FAB9578}">
      <formula1>0</formula1>
    </dataValidation>
    <dataValidation type="custom" errorStyle="information" allowBlank="1" errorTitle="wrong" sqref="E24 E26:E33" xr:uid="{4F8BAC0A-7201-4311-8670-9C594680BB29}">
      <formula1>AND(E24&gt;=I24+150,E24&lt;=J24-60-I24-150)</formula1>
    </dataValidation>
    <dataValidation type="custom" errorStyle="information" allowBlank="1" errorTitle="wrong" sqref="D24 D26: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33" xr:uid="{D252283F-3DEC-4B2C-A3A4-79BE977B8EDA}">
      <formula1>600</formula1>
      <formula2>1100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1100</formula2>
    </dataValidation>
    <dataValidation type="whole" errorStyle="information" allowBlank="1" errorTitle="Wrong length" error="Insert length (whole number)_x000a_2000 to 8000 mm" sqref="H33" xr:uid="{5EC058F8-9E41-4441-96FD-235140235A11}">
      <formula1>2000</formula1>
      <formula2>8000</formula2>
    </dataValidation>
    <dataValidation type="whole" errorStyle="information" allowBlank="1" errorTitle="wrong" sqref="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33" xr:uid="{F6C8332E-2EEA-45F3-B7E3-08F12512970F}">
      <formula1>"50,60,80,100,120,133,150,172,200,220,240,250"</formula1>
    </dataValidation>
    <dataValidation type="list" allowBlank="1" sqref="K24:K32" xr:uid="{A1ACB80F-0863-48F1-84CB-F79B7C7C0624}">
      <formula1>"FTV HL"</formula1>
    </dataValidation>
    <dataValidation type="custom" allowBlank="1" sqref="F33" xr:uid="{4AF39416-1707-47FF-B689-C3BC9EA3E6E4}">
      <formula1>AND(F33&gt;=2*(I33+150),F33&lt;=J33-60)</formula1>
    </dataValidation>
    <dataValidation errorStyle="information" allowBlank="1" errorTitle="wrong" sqref="D25" xr:uid="{F37F69B7-914E-450C-8559-5B52E7EC7255}"/>
    <dataValidation type="list" allowBlank="1" showInputMessage="1" showErrorMessage="1" sqref="W24:W33" xr:uid="{5948EBA2-3BB6-47E5-8D83-034782EF2B46}">
      <formula1>"Priority A, Priority B, Priority C"</formula1>
    </dataValidation>
  </dataValidations>
  <hyperlinks>
    <hyperlink ref="B55" r:id="rId1" tooltip="Download" display="https://www.trimo-group.com/files/downloads/Trimoterm Fireproof Panels Brochure.pdf" xr:uid="{E543069C-749E-484A-9674-20B1636F090E}"/>
    <hyperlink ref="B57" r:id="rId2" display="pack" xr:uid="{5CF8B22D-8AA3-426A-BB15-9C89A4D4DDF1}"/>
    <hyperlink ref="B58" r:id="rId3" xr:uid="{8D443DD6-190E-4709-8BF7-0D99021F990D}"/>
    <hyperlink ref="B54" r:id="rId4" xr:uid="{1F017136-992E-4ECF-8E72-231FC75BE77A}"/>
    <hyperlink ref="B53" r:id="rId5" tooltip="Download" display="https://www.trimo-group.com/files/downloads/Trimoterm Technical Specification.pdf" xr:uid="{6AC5D7F9-66DA-43EE-8CB6-B69C65311CC4}"/>
  </hyperlinks>
  <pageMargins left="0.39370078740157483" right="0.39370078740157483" top="0.39370078740157483" bottom="0.39370078740157483" header="0.31496062992125984" footer="0.31496062992125984"/>
  <pageSetup paperSize="9" scale="47" pageOrder="overThenDown" orientation="landscape" r:id="rId6"/>
  <ignoredErrors>
    <ignoredError sqref="A2:B2 A32:J32 A65:XFD65 A64 G64:XFD64 A35:XFD37 C33:J33 A44:XFD44 B43:XFD43 A22:XFD22 B21:C21 X21:XFD21 X23:XFD23 A50:XFD50 A49 D49:XFD49 V33 A48 A47 D47:XFD47 A16:O16 B14:XFD14 A41:XFD41 B40:XFD40 E21:G21 A46 A45 D45:XFD45 A20:XFD20 B17:O17 A63:XFD63 B62:XFD62 A59:XFD59 C58:XFD58 D48:XFD48 D46:XFD46 A10:XFD11 B8:XFD8 B7:XFD7 Q33 A68:XFD1048576 A67 C67:XFD67 A66 C66:XFD66 I21:J21 L21 M33 X33:XFD33 B6:XFD6 B5:XFD5 A52:XFD52 B51:XFD51 N21:P21 R21:T21 A1:B1 D1:XFD1 B13:XFD13 B12:XFD12 A34:T34 V34:XFD34 B9:XFD9 C56:XFD56 C55:XFD55 C53:XFD53 B42:XFD42 C57:XFD57 A4:XFD4 A3:B3 D3 A39:XFD39 B38:XFD38 F3:XFD3 C54:XFD54 A24:J24 L24:XFD24 A25:J25 L25:XFD25 A26:J26 L26:XFD26 A27:J27 L27:XFD27 A28:J28 L28:XFD28 A29:J29 L29:XFD29 A30:J30 L30:XFD30 A31:J31 L31:XFD31 L32:XFD32 D2:XFD2 A61:XFD61 B60:XFD60 A15:O15 S15:XFD15 S16:XFD16 A18:O19 S18:XFD19 S17:XFD17"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20" id="{00000000-000E-0000-04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4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D3DD2D3B-08C7-4565-ACFE-56503DF3DE02}">
          <x14:formula1>
            <xm:f>List_Values!$B$2:$B$11</xm:f>
          </x14:formula1>
          <xm:sqref>Q24:Q33</xm:sqref>
        </x14:dataValidation>
        <x14:dataValidation type="list" allowBlank="1" xr:uid="{B62D644C-E15F-4EA6-AF47-3A34D9446AC5}">
          <x14:formula1>
            <xm:f>List_Values!$A$2:$A$9</xm:f>
          </x14:formula1>
          <xm:sqref>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7B79-65F2-4741-AD51-D77C2D2B7B93}">
  <sheetPr codeName="Sheet8"/>
  <dimension ref="A1:W72"/>
  <sheetViews>
    <sheetView showGridLines="0" zoomScaleNormal="100" zoomScaleSheetLayoutView="70" workbookViewId="0">
      <selection activeCell="P15" sqref="P15:R19"/>
    </sheetView>
  </sheetViews>
  <sheetFormatPr defaultColWidth="9"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119</v>
      </c>
    </row>
    <row r="2" spans="1:18" s="43" customFormat="1" ht="26.25" x14ac:dyDescent="0.4">
      <c r="C2" s="47" t="s">
        <v>190</v>
      </c>
    </row>
    <row r="3" spans="1:18" s="43" customFormat="1" ht="15.75" x14ac:dyDescent="0.25">
      <c r="C3" s="48" t="s">
        <v>121</v>
      </c>
      <c r="D3" s="49" t="str" cm="1">
        <f t="array" ref="D3">LOOKUP(2,1/(Updates!A:A&lt;&gt;""),Updates!A:A)</f>
        <v>1.4.1</v>
      </c>
      <c r="E3" s="30" t="s">
        <v>138</v>
      </c>
      <c r="M3" s="46"/>
    </row>
    <row r="4" spans="1:18" s="43" customFormat="1" x14ac:dyDescent="0.2"/>
    <row r="5" spans="1:18" ht="15" x14ac:dyDescent="0.25">
      <c r="A5" s="84" t="s">
        <v>116</v>
      </c>
      <c r="B5" s="31" t="str">
        <f>IF('Panel FTV'!B5=0,"",'Panel FTV'!B5)</f>
        <v/>
      </c>
      <c r="C5" s="32"/>
    </row>
    <row r="6" spans="1:18" ht="15" x14ac:dyDescent="0.25">
      <c r="A6" s="84" t="s">
        <v>174</v>
      </c>
      <c r="B6" s="31" t="str">
        <f>IF('Panel FTV'!B6=0,"",'Panel FTV'!B6)</f>
        <v/>
      </c>
      <c r="C6" s="32"/>
    </row>
    <row r="7" spans="1:18" ht="15" x14ac:dyDescent="0.25">
      <c r="A7" s="84" t="s">
        <v>104</v>
      </c>
      <c r="B7" s="31" t="str">
        <f>IF('Panel FTV'!B7=0,"",'Panel FTV'!B7)</f>
        <v/>
      </c>
      <c r="C7" s="32"/>
    </row>
    <row r="8" spans="1:18" ht="15" x14ac:dyDescent="0.25">
      <c r="A8" s="84" t="s">
        <v>169</v>
      </c>
      <c r="B8" s="31" t="str">
        <f>IF('Panel FTV'!B8=0,"",'Panel FTV'!B8)</f>
        <v/>
      </c>
      <c r="C8" s="32"/>
    </row>
    <row r="9" spans="1:18" ht="15" x14ac:dyDescent="0.25">
      <c r="A9" s="84" t="s">
        <v>178</v>
      </c>
      <c r="B9" s="31" t="str">
        <f>IF('Panel FTV'!B9=0,"",'Panel FTV'!B9)</f>
        <v/>
      </c>
      <c r="C9" s="32"/>
    </row>
    <row r="12" spans="1:18" ht="15" x14ac:dyDescent="0.25">
      <c r="A12" s="84" t="s">
        <v>177</v>
      </c>
      <c r="B12" s="31" t="str">
        <f>IF('Panel FTV'!B12=0,"",'Panel FTV'!B12)</f>
        <v/>
      </c>
      <c r="C12" s="85"/>
    </row>
    <row r="13" spans="1:18" ht="15" x14ac:dyDescent="0.25">
      <c r="A13" s="84" t="s">
        <v>120</v>
      </c>
      <c r="B13" s="31" t="str">
        <f>IF('Panel FTV'!B13=0,"",'Panel FTV'!B13)</f>
        <v/>
      </c>
      <c r="C13" s="85"/>
      <c r="M13" s="63"/>
      <c r="Q13" s="63"/>
    </row>
    <row r="14" spans="1:18" ht="15" x14ac:dyDescent="0.25">
      <c r="A14" s="84" t="s">
        <v>97</v>
      </c>
      <c r="B14" s="31" t="str">
        <f>IF('Panel FTV'!B14=0,"",'Panel FTV'!B14)</f>
        <v/>
      </c>
      <c r="C14" s="85"/>
    </row>
    <row r="15" spans="1:18" ht="14.25" customHeight="1" x14ac:dyDescent="0.2">
      <c r="P15" s="138" t="s">
        <v>221</v>
      </c>
      <c r="Q15" s="138"/>
      <c r="R15" s="138"/>
    </row>
    <row r="16" spans="1:18" x14ac:dyDescent="0.2">
      <c r="P16" s="138"/>
      <c r="Q16" s="138"/>
      <c r="R16" s="138"/>
    </row>
    <row r="17" spans="1:23" ht="15" x14ac:dyDescent="0.25">
      <c r="A17" s="84" t="s">
        <v>100</v>
      </c>
      <c r="B17" s="31" t="str">
        <f>IF('Panel FTV'!B17=0,"",'Panel FTV'!B17)</f>
        <v/>
      </c>
      <c r="C17" s="85"/>
      <c r="P17" s="138"/>
      <c r="Q17" s="138"/>
      <c r="R17" s="138"/>
    </row>
    <row r="18" spans="1:23" x14ac:dyDescent="0.2">
      <c r="P18" s="138"/>
      <c r="Q18" s="138"/>
      <c r="R18" s="138"/>
    </row>
    <row r="19" spans="1:23" x14ac:dyDescent="0.2">
      <c r="P19" s="138"/>
      <c r="Q19" s="138"/>
      <c r="R19" s="138"/>
    </row>
    <row r="21" spans="1:23" s="43" customFormat="1" ht="15.75" customHeight="1" x14ac:dyDescent="0.2">
      <c r="A21" s="136" t="s">
        <v>171</v>
      </c>
      <c r="B21" s="136"/>
      <c r="C21" s="136"/>
      <c r="D21" s="136" t="s">
        <v>163</v>
      </c>
      <c r="E21" s="136"/>
      <c r="F21" s="136"/>
      <c r="G21" s="136"/>
      <c r="H21" s="136" t="s">
        <v>112</v>
      </c>
      <c r="I21" s="136"/>
      <c r="J21" s="136"/>
      <c r="K21" s="136" t="s">
        <v>113</v>
      </c>
      <c r="L21" s="136"/>
      <c r="M21" s="133" t="s">
        <v>175</v>
      </c>
      <c r="N21" s="134"/>
      <c r="O21" s="134"/>
      <c r="P21" s="135"/>
      <c r="Q21" s="133" t="s">
        <v>176</v>
      </c>
      <c r="R21" s="134"/>
      <c r="S21" s="134"/>
      <c r="T21" s="135"/>
      <c r="U21" s="42" t="s">
        <v>151</v>
      </c>
      <c r="V21" s="42" t="s">
        <v>109</v>
      </c>
      <c r="W21" s="103" t="s">
        <v>115</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99</v>
      </c>
      <c r="B23" s="87" t="s">
        <v>114</v>
      </c>
      <c r="C23" s="87" t="s">
        <v>170</v>
      </c>
      <c r="D23" s="87" t="s">
        <v>8</v>
      </c>
      <c r="E23" s="87" t="s">
        <v>9</v>
      </c>
      <c r="F23" s="87" t="s">
        <v>106</v>
      </c>
      <c r="G23" s="87" t="s">
        <v>124</v>
      </c>
      <c r="H23" s="87" t="s">
        <v>105</v>
      </c>
      <c r="I23" s="87" t="s">
        <v>98</v>
      </c>
      <c r="J23" s="87" t="s">
        <v>111</v>
      </c>
      <c r="K23" s="87" t="s">
        <v>113</v>
      </c>
      <c r="L23" s="87" t="s">
        <v>103</v>
      </c>
      <c r="M23" s="87" t="s">
        <v>159</v>
      </c>
      <c r="N23" s="87" t="s">
        <v>156</v>
      </c>
      <c r="O23" s="87" t="s">
        <v>165</v>
      </c>
      <c r="P23" s="87" t="s">
        <v>172</v>
      </c>
      <c r="Q23" s="87" t="s">
        <v>160</v>
      </c>
      <c r="R23" s="87" t="s">
        <v>157</v>
      </c>
      <c r="S23" s="87" t="s">
        <v>166</v>
      </c>
      <c r="T23" s="87" t="s">
        <v>173</v>
      </c>
      <c r="U23" s="87" t="s">
        <v>151</v>
      </c>
      <c r="V23" s="88" t="s">
        <v>24</v>
      </c>
      <c r="W23" s="105" t="s">
        <v>115</v>
      </c>
    </row>
    <row r="24" spans="1:23" x14ac:dyDescent="0.2">
      <c r="A24" s="33"/>
      <c r="B24" s="5"/>
      <c r="C24" s="5"/>
      <c r="D24" s="6"/>
      <c r="E24" s="6"/>
      <c r="F24" s="9">
        <f>D24+E24</f>
        <v>0</v>
      </c>
      <c r="G24" s="6"/>
      <c r="H24" s="6"/>
      <c r="I24" s="5"/>
      <c r="J24" s="7"/>
      <c r="K24" s="5" t="s">
        <v>18</v>
      </c>
      <c r="L24" s="5"/>
      <c r="M24" s="13"/>
      <c r="N24" s="5"/>
      <c r="O24" s="5"/>
      <c r="P24" s="5"/>
      <c r="Q24" s="13"/>
      <c r="R24" s="5"/>
      <c r="S24" s="5"/>
      <c r="T24" s="5"/>
      <c r="U24" s="8"/>
      <c r="V24" s="34">
        <f t="shared" ref="V24:V33" si="0">C24*H24/1000*J24/1000</f>
        <v>0</v>
      </c>
      <c r="W24" s="106"/>
    </row>
    <row r="25" spans="1:23" x14ac:dyDescent="0.2">
      <c r="A25" s="33"/>
      <c r="B25" s="5"/>
      <c r="C25" s="5"/>
      <c r="D25" s="6"/>
      <c r="E25" s="6"/>
      <c r="F25" s="9">
        <f t="shared" ref="F25:F32" si="1">D25+E25</f>
        <v>0</v>
      </c>
      <c r="G25" s="6"/>
      <c r="H25" s="6"/>
      <c r="I25" s="5"/>
      <c r="J25" s="7"/>
      <c r="K25" s="5" t="s">
        <v>18</v>
      </c>
      <c r="L25" s="5"/>
      <c r="M25" s="14"/>
      <c r="N25" s="5"/>
      <c r="O25" s="5"/>
      <c r="P25" s="5"/>
      <c r="Q25" s="14"/>
      <c r="R25" s="5"/>
      <c r="S25" s="5"/>
      <c r="T25" s="5"/>
      <c r="U25" s="8"/>
      <c r="V25" s="34">
        <f t="shared" si="0"/>
        <v>0</v>
      </c>
      <c r="W25" s="106"/>
    </row>
    <row r="26" spans="1:23" x14ac:dyDescent="0.2">
      <c r="A26" s="33"/>
      <c r="B26" s="5"/>
      <c r="C26" s="5"/>
      <c r="D26" s="6"/>
      <c r="E26" s="6"/>
      <c r="F26" s="9">
        <f t="shared" si="1"/>
        <v>0</v>
      </c>
      <c r="G26" s="6"/>
      <c r="H26" s="6"/>
      <c r="I26" s="5"/>
      <c r="J26" s="7"/>
      <c r="K26" s="5" t="s">
        <v>18</v>
      </c>
      <c r="L26" s="5"/>
      <c r="M26" s="14"/>
      <c r="N26" s="5"/>
      <c r="O26" s="5"/>
      <c r="P26" s="5"/>
      <c r="Q26" s="14"/>
      <c r="R26" s="5"/>
      <c r="S26" s="5"/>
      <c r="T26" s="5"/>
      <c r="U26" s="8"/>
      <c r="V26" s="34">
        <f t="shared" si="0"/>
        <v>0</v>
      </c>
      <c r="W26" s="106"/>
    </row>
    <row r="27" spans="1:23" x14ac:dyDescent="0.2">
      <c r="A27" s="33"/>
      <c r="B27" s="5"/>
      <c r="C27" s="5"/>
      <c r="D27" s="6"/>
      <c r="E27" s="6"/>
      <c r="F27" s="9">
        <f t="shared" si="1"/>
        <v>0</v>
      </c>
      <c r="G27" s="6"/>
      <c r="H27" s="6"/>
      <c r="I27" s="5"/>
      <c r="J27" s="7"/>
      <c r="K27" s="5" t="s">
        <v>18</v>
      </c>
      <c r="L27" s="5"/>
      <c r="M27" s="14"/>
      <c r="N27" s="5"/>
      <c r="O27" s="5"/>
      <c r="P27" s="5"/>
      <c r="Q27" s="14"/>
      <c r="R27" s="5"/>
      <c r="S27" s="5"/>
      <c r="T27" s="5"/>
      <c r="U27" s="8"/>
      <c r="V27" s="34">
        <f t="shared" si="0"/>
        <v>0</v>
      </c>
      <c r="W27" s="106"/>
    </row>
    <row r="28" spans="1:23" x14ac:dyDescent="0.2">
      <c r="A28" s="33"/>
      <c r="B28" s="5"/>
      <c r="C28" s="5"/>
      <c r="D28" s="6"/>
      <c r="E28" s="6"/>
      <c r="F28" s="9">
        <f t="shared" si="1"/>
        <v>0</v>
      </c>
      <c r="G28" s="6"/>
      <c r="H28" s="6"/>
      <c r="I28" s="5"/>
      <c r="J28" s="7"/>
      <c r="K28" s="5" t="s">
        <v>18</v>
      </c>
      <c r="L28" s="5"/>
      <c r="M28" s="13"/>
      <c r="N28" s="5"/>
      <c r="O28" s="5"/>
      <c r="P28" s="5"/>
      <c r="Q28" s="13"/>
      <c r="R28" s="5"/>
      <c r="S28" s="5"/>
      <c r="T28" s="5"/>
      <c r="U28" s="8"/>
      <c r="V28" s="34">
        <f t="shared" si="0"/>
        <v>0</v>
      </c>
      <c r="W28" s="106"/>
    </row>
    <row r="29" spans="1:23" x14ac:dyDescent="0.2">
      <c r="A29" s="33"/>
      <c r="B29" s="5"/>
      <c r="C29" s="5"/>
      <c r="D29" s="6"/>
      <c r="E29" s="6"/>
      <c r="F29" s="9">
        <f t="shared" si="1"/>
        <v>0</v>
      </c>
      <c r="G29" s="6"/>
      <c r="H29" s="6"/>
      <c r="I29" s="5"/>
      <c r="J29" s="7"/>
      <c r="K29" s="5" t="s">
        <v>18</v>
      </c>
      <c r="L29" s="5"/>
      <c r="M29" s="13"/>
      <c r="N29" s="5"/>
      <c r="O29" s="5"/>
      <c r="P29" s="5"/>
      <c r="Q29" s="13"/>
      <c r="R29" s="5"/>
      <c r="S29" s="5"/>
      <c r="T29" s="5"/>
      <c r="U29" s="8"/>
      <c r="V29" s="34">
        <f t="shared" si="0"/>
        <v>0</v>
      </c>
      <c r="W29" s="106"/>
    </row>
    <row r="30" spans="1:23" x14ac:dyDescent="0.2">
      <c r="A30" s="33"/>
      <c r="B30" s="5"/>
      <c r="C30" s="5"/>
      <c r="D30" s="6"/>
      <c r="E30" s="6"/>
      <c r="F30" s="9">
        <f t="shared" si="1"/>
        <v>0</v>
      </c>
      <c r="G30" s="6"/>
      <c r="H30" s="6"/>
      <c r="I30" s="5"/>
      <c r="J30" s="7"/>
      <c r="K30" s="5" t="s">
        <v>18</v>
      </c>
      <c r="L30" s="5"/>
      <c r="M30" s="13"/>
      <c r="N30" s="5"/>
      <c r="O30" s="5"/>
      <c r="P30" s="5"/>
      <c r="Q30" s="13"/>
      <c r="R30" s="5"/>
      <c r="S30" s="5"/>
      <c r="T30" s="5"/>
      <c r="U30" s="8"/>
      <c r="V30" s="34">
        <f t="shared" si="0"/>
        <v>0</v>
      </c>
      <c r="W30" s="106"/>
    </row>
    <row r="31" spans="1:23" x14ac:dyDescent="0.2">
      <c r="A31" s="33"/>
      <c r="B31" s="5"/>
      <c r="C31" s="5"/>
      <c r="D31" s="6"/>
      <c r="E31" s="6"/>
      <c r="F31" s="9">
        <f t="shared" si="1"/>
        <v>0</v>
      </c>
      <c r="G31" s="6"/>
      <c r="H31" s="6"/>
      <c r="I31" s="5"/>
      <c r="J31" s="7"/>
      <c r="K31" s="5" t="s">
        <v>18</v>
      </c>
      <c r="L31" s="5"/>
      <c r="M31" s="13"/>
      <c r="N31" s="5"/>
      <c r="O31" s="5"/>
      <c r="P31" s="5"/>
      <c r="Q31" s="13"/>
      <c r="R31" s="5"/>
      <c r="S31" s="5"/>
      <c r="T31" s="5"/>
      <c r="U31" s="8"/>
      <c r="V31" s="34">
        <f t="shared" si="0"/>
        <v>0</v>
      </c>
      <c r="W31" s="106"/>
    </row>
    <row r="32" spans="1:23" x14ac:dyDescent="0.2">
      <c r="A32" s="33"/>
      <c r="B32" s="5"/>
      <c r="C32" s="5"/>
      <c r="D32" s="6"/>
      <c r="E32" s="6"/>
      <c r="F32" s="9">
        <f t="shared" si="1"/>
        <v>0</v>
      </c>
      <c r="G32" s="6"/>
      <c r="H32" s="6"/>
      <c r="I32" s="5"/>
      <c r="J32" s="7"/>
      <c r="K32" s="5" t="s">
        <v>18</v>
      </c>
      <c r="L32" s="5"/>
      <c r="M32" s="13"/>
      <c r="N32" s="5"/>
      <c r="O32" s="5"/>
      <c r="P32" s="5"/>
      <c r="Q32" s="13"/>
      <c r="R32" s="5"/>
      <c r="S32" s="5"/>
      <c r="T32" s="5"/>
      <c r="U32" s="8"/>
      <c r="V32" s="34">
        <f t="shared" si="0"/>
        <v>0</v>
      </c>
      <c r="W32" s="106"/>
    </row>
    <row r="33" spans="1:23" x14ac:dyDescent="0.2">
      <c r="A33" s="35" t="s">
        <v>4</v>
      </c>
      <c r="B33" s="36" t="s">
        <v>1</v>
      </c>
      <c r="C33" s="36">
        <v>0</v>
      </c>
      <c r="D33" s="37">
        <v>400</v>
      </c>
      <c r="E33" s="37">
        <v>400</v>
      </c>
      <c r="F33" s="50">
        <f>D33+E33</f>
        <v>800</v>
      </c>
      <c r="G33" s="37">
        <v>90</v>
      </c>
      <c r="H33" s="37">
        <v>5000</v>
      </c>
      <c r="I33" s="36">
        <v>150</v>
      </c>
      <c r="J33" s="38">
        <v>800</v>
      </c>
      <c r="K33" s="36" t="s">
        <v>18</v>
      </c>
      <c r="L33" s="36" t="s">
        <v>2</v>
      </c>
      <c r="M33" s="51">
        <v>0.6</v>
      </c>
      <c r="N33" s="36" t="s">
        <v>19</v>
      </c>
      <c r="O33" s="36" t="s">
        <v>17</v>
      </c>
      <c r="P33" s="36" t="s">
        <v>6</v>
      </c>
      <c r="Q33" s="51">
        <v>0.5</v>
      </c>
      <c r="R33" s="36" t="s">
        <v>19</v>
      </c>
      <c r="S33" s="36" t="s">
        <v>17</v>
      </c>
      <c r="T33" s="36" t="s">
        <v>16</v>
      </c>
      <c r="U33" s="40" t="s">
        <v>3</v>
      </c>
      <c r="V33" s="41">
        <f t="shared" si="0"/>
        <v>0</v>
      </c>
      <c r="W33" s="40" t="s">
        <v>75</v>
      </c>
    </row>
    <row r="34" spans="1:23" x14ac:dyDescent="0.2">
      <c r="A34" s="52"/>
      <c r="B34" s="53"/>
      <c r="C34" s="53"/>
      <c r="D34" s="54"/>
      <c r="E34" s="54"/>
      <c r="F34" s="55"/>
      <c r="G34" s="54"/>
      <c r="H34" s="54"/>
      <c r="I34" s="53"/>
      <c r="J34" s="53"/>
      <c r="K34" s="53"/>
      <c r="L34" s="53"/>
      <c r="M34" s="53"/>
      <c r="N34" s="53"/>
      <c r="O34" s="53"/>
      <c r="P34" s="53"/>
      <c r="Q34" s="53"/>
      <c r="R34" s="53"/>
      <c r="S34" s="53"/>
      <c r="T34" s="53"/>
      <c r="U34" s="57" t="s">
        <v>0</v>
      </c>
      <c r="V34" s="56">
        <f>SUBTOTAL(109,Table48[Total
Q×L×M '[m2']])</f>
        <v>0</v>
      </c>
      <c r="W34" s="53"/>
    </row>
    <row r="35" spans="1:23" x14ac:dyDescent="0.2">
      <c r="A35" s="63"/>
      <c r="C35" s="64"/>
      <c r="U35" s="65"/>
      <c r="V35" s="66"/>
    </row>
    <row r="36" spans="1:23" x14ac:dyDescent="0.2">
      <c r="U36" s="65"/>
      <c r="V36" s="66"/>
    </row>
    <row r="37" spans="1:23" x14ac:dyDescent="0.2">
      <c r="U37" s="65"/>
      <c r="V37" s="66"/>
    </row>
    <row r="38" spans="1:23" ht="15" x14ac:dyDescent="0.25">
      <c r="A38" s="59" t="s">
        <v>122</v>
      </c>
      <c r="V38" s="68"/>
    </row>
    <row r="39" spans="1:23" ht="14.25" customHeight="1" x14ac:dyDescent="0.2"/>
    <row r="40" spans="1:23" ht="14.25" customHeight="1" x14ac:dyDescent="0.25">
      <c r="A40" s="58" t="s">
        <v>162</v>
      </c>
      <c r="V40" s="68"/>
    </row>
    <row r="41" spans="1:23" ht="14.25" customHeight="1" x14ac:dyDescent="0.25">
      <c r="V41" s="68"/>
    </row>
    <row r="42" spans="1:23" ht="14.25" customHeight="1" x14ac:dyDescent="0.25">
      <c r="A42" s="58" t="s">
        <v>179</v>
      </c>
      <c r="V42" s="68"/>
    </row>
    <row r="43" spans="1:23" ht="14.25" customHeight="1" x14ac:dyDescent="0.25">
      <c r="A43" s="58" t="s">
        <v>150</v>
      </c>
      <c r="V43" s="68"/>
    </row>
    <row r="44" spans="1:23" ht="14.25" customHeight="1" x14ac:dyDescent="0.25">
      <c r="V44" s="68"/>
    </row>
    <row r="45" spans="1:23" ht="14.25" customHeight="1" x14ac:dyDescent="0.25">
      <c r="B45" s="61" t="s">
        <v>180</v>
      </c>
      <c r="C45" s="58" t="s">
        <v>164</v>
      </c>
      <c r="V45" s="68"/>
    </row>
    <row r="46" spans="1:23" ht="14.25" customHeight="1" x14ac:dyDescent="0.25">
      <c r="B46" s="8" t="s">
        <v>181</v>
      </c>
      <c r="C46" s="69" t="s">
        <v>102</v>
      </c>
      <c r="D46" s="69"/>
      <c r="E46" s="69"/>
      <c r="V46" s="68"/>
    </row>
    <row r="47" spans="1:23" ht="14.25" customHeight="1" x14ac:dyDescent="0.25">
      <c r="B47" s="70" t="s">
        <v>181</v>
      </c>
      <c r="C47" s="71" t="s">
        <v>155</v>
      </c>
      <c r="D47" s="71"/>
      <c r="E47" s="71"/>
      <c r="V47" s="68"/>
    </row>
    <row r="48" spans="1:23" ht="14.25" customHeight="1" x14ac:dyDescent="0.25">
      <c r="B48" s="72" t="s">
        <v>181</v>
      </c>
      <c r="C48" s="73" t="s">
        <v>168</v>
      </c>
      <c r="D48" s="73"/>
      <c r="E48" s="73"/>
      <c r="V48" s="68"/>
    </row>
    <row r="49" spans="1:22" ht="14.25" customHeight="1" x14ac:dyDescent="0.25">
      <c r="B49" s="74" t="s">
        <v>158</v>
      </c>
      <c r="C49" s="75" t="s">
        <v>153</v>
      </c>
      <c r="D49" s="75"/>
      <c r="E49" s="75"/>
      <c r="V49" s="68"/>
    </row>
    <row r="50" spans="1:22" ht="15" x14ac:dyDescent="0.25">
      <c r="V50" s="68"/>
    </row>
    <row r="51" spans="1:22" ht="15" x14ac:dyDescent="0.25">
      <c r="A51" s="59" t="s">
        <v>117</v>
      </c>
      <c r="V51" s="68"/>
    </row>
    <row r="53" spans="1:22" ht="15" x14ac:dyDescent="0.25">
      <c r="A53"/>
      <c r="B53" s="76" t="s">
        <v>223</v>
      </c>
      <c r="V53" s="68"/>
    </row>
    <row r="54" spans="1:22" x14ac:dyDescent="0.2">
      <c r="A54"/>
      <c r="B54" s="76" t="s">
        <v>224</v>
      </c>
    </row>
    <row r="55" spans="1:22" x14ac:dyDescent="0.2">
      <c r="A55"/>
      <c r="B55" s="76" t="s">
        <v>225</v>
      </c>
    </row>
    <row r="56" spans="1:22" x14ac:dyDescent="0.2">
      <c r="A56"/>
    </row>
    <row r="57" spans="1:22" x14ac:dyDescent="0.2">
      <c r="A57"/>
      <c r="B57" s="76" t="s">
        <v>226</v>
      </c>
    </row>
    <row r="58" spans="1:22" x14ac:dyDescent="0.2">
      <c r="A58"/>
      <c r="B58" s="76" t="s">
        <v>227</v>
      </c>
    </row>
    <row r="59" spans="1:22" x14ac:dyDescent="0.2">
      <c r="B59" s="76"/>
    </row>
    <row r="60" spans="1:22" ht="15" x14ac:dyDescent="0.25">
      <c r="A60" s="77" t="s">
        <v>191</v>
      </c>
      <c r="B60" s="78"/>
      <c r="C60" s="78"/>
      <c r="D60" s="78"/>
      <c r="E60" s="78"/>
    </row>
    <row r="61" spans="1:22" x14ac:dyDescent="0.2">
      <c r="A61" s="78"/>
      <c r="B61" s="78"/>
      <c r="C61" s="78"/>
      <c r="D61" s="78"/>
      <c r="E61" s="78"/>
    </row>
    <row r="62" spans="1:22" x14ac:dyDescent="0.2">
      <c r="A62" s="78" t="s">
        <v>167</v>
      </c>
      <c r="C62" s="78"/>
      <c r="D62" s="78"/>
      <c r="E62" s="78"/>
      <c r="F62" s="78"/>
    </row>
    <row r="64" spans="1:22" x14ac:dyDescent="0.2">
      <c r="B64" s="79" t="s">
        <v>7</v>
      </c>
      <c r="C64" s="79" t="s">
        <v>8</v>
      </c>
      <c r="D64" s="79" t="s">
        <v>9</v>
      </c>
      <c r="E64" s="79" t="s">
        <v>13</v>
      </c>
      <c r="F64" s="79" t="s">
        <v>14</v>
      </c>
    </row>
    <row r="65" spans="2:6" x14ac:dyDescent="0.2">
      <c r="B65" s="80">
        <v>150</v>
      </c>
      <c r="C65" s="80">
        <v>400</v>
      </c>
      <c r="D65" s="80">
        <v>600</v>
      </c>
      <c r="E65" s="9">
        <f>C65+D65</f>
        <v>1000</v>
      </c>
      <c r="F65" s="80">
        <v>1000</v>
      </c>
    </row>
    <row r="66" spans="2:6" x14ac:dyDescent="0.2">
      <c r="B66" s="81" t="s">
        <v>10</v>
      </c>
      <c r="C66" s="81">
        <f>$B$65+150</f>
        <v>300</v>
      </c>
      <c r="D66" s="81">
        <f>$B$65+150</f>
        <v>300</v>
      </c>
      <c r="E66" s="81">
        <f>C66+D66</f>
        <v>600</v>
      </c>
    </row>
    <row r="67" spans="2:6" x14ac:dyDescent="0.2">
      <c r="B67" s="81" t="s">
        <v>11</v>
      </c>
      <c r="C67" s="81">
        <f>E67-C66</f>
        <v>700</v>
      </c>
      <c r="D67" s="81">
        <f>E67-D66</f>
        <v>700</v>
      </c>
      <c r="E67" s="81">
        <f>$F$65-F67</f>
        <v>1000</v>
      </c>
      <c r="F67" s="64">
        <v>0</v>
      </c>
    </row>
    <row r="68" spans="2:6" x14ac:dyDescent="0.2">
      <c r="B68" s="81"/>
      <c r="C68" s="81"/>
      <c r="D68" s="81"/>
      <c r="E68" s="81"/>
    </row>
    <row r="69" spans="2:6" x14ac:dyDescent="0.2">
      <c r="C69" s="82"/>
      <c r="D69" s="82"/>
      <c r="E69" s="82"/>
    </row>
    <row r="70" spans="2:6" x14ac:dyDescent="0.2">
      <c r="C70" s="82">
        <f>C66</f>
        <v>300</v>
      </c>
      <c r="D70" s="82">
        <f>D67</f>
        <v>700</v>
      </c>
      <c r="E70" s="82">
        <f>C70+D70</f>
        <v>1000</v>
      </c>
    </row>
    <row r="71" spans="2:6" x14ac:dyDescent="0.2">
      <c r="C71" s="82">
        <f>C67</f>
        <v>700</v>
      </c>
      <c r="D71" s="82">
        <f>D66</f>
        <v>300</v>
      </c>
      <c r="E71" s="82">
        <f>C71+D71</f>
        <v>1000</v>
      </c>
    </row>
    <row r="72" spans="2:6" x14ac:dyDescent="0.2">
      <c r="C72" s="82"/>
      <c r="D72" s="82"/>
      <c r="E72" s="82"/>
    </row>
  </sheetData>
  <sheetProtection sheet="1" insertRows="0" deleteRows="0"/>
  <dataConsolidate/>
  <mergeCells count="7">
    <mergeCell ref="Q21:T21"/>
    <mergeCell ref="A21:C21"/>
    <mergeCell ref="D21:G21"/>
    <mergeCell ref="H21:J21"/>
    <mergeCell ref="K21:L21"/>
    <mergeCell ref="M21:P21"/>
    <mergeCell ref="P15:R19"/>
  </mergeCells>
  <conditionalFormatting sqref="A24:U33">
    <cfRule type="expression" dxfId="258" priority="4">
      <formula>OR(A24="")</formula>
    </cfRule>
  </conditionalFormatting>
  <conditionalFormatting sqref="B65">
    <cfRule type="expression" dxfId="257" priority="31">
      <formula>NOT(OR(B65=50,B65=60,B65=80,B65=100,B65=120,B65=133,B65=150))</formula>
    </cfRule>
  </conditionalFormatting>
  <conditionalFormatting sqref="C24:C33">
    <cfRule type="cellIs" dxfId="256" priority="25" operator="lessThan">
      <formula>0</formula>
    </cfRule>
  </conditionalFormatting>
  <conditionalFormatting sqref="C65">
    <cfRule type="expression" dxfId="255" priority="30">
      <formula>NOT(AND(C65&gt;=B65+150,C65&lt;=F65-B65-150,E65=F65))</formula>
    </cfRule>
  </conditionalFormatting>
  <conditionalFormatting sqref="D24:D33">
    <cfRule type="expression" dxfId="254" priority="33">
      <formula>NOT(AND(D24&gt;=I24+150,D24&lt;=J24-I24-150,I24&gt;0,J24&gt;0))</formula>
    </cfRule>
  </conditionalFormatting>
  <conditionalFormatting sqref="D65">
    <cfRule type="expression" dxfId="253" priority="29">
      <formula>NOT(AND(D65&gt;=B65+150,D65&lt;=F65-B65-150,E65=F65))</formula>
    </cfRule>
  </conditionalFormatting>
  <conditionalFormatting sqref="E24:E33">
    <cfRule type="expression" dxfId="252" priority="32">
      <formula>NOT(AND(E24&gt;=I24+150,E24&lt;=J24-I24-150,I24&gt;0,J24&gt;0))</formula>
    </cfRule>
  </conditionalFormatting>
  <conditionalFormatting sqref="E65">
    <cfRule type="expression" dxfId="251" priority="28">
      <formula>NOT(AND(E65&gt;=2*(B65+150),E65=F65))</formula>
    </cfRule>
  </conditionalFormatting>
  <conditionalFormatting sqref="F24:F33">
    <cfRule type="expression" dxfId="250" priority="26">
      <formula>NOT(F24=J24)</formula>
    </cfRule>
  </conditionalFormatting>
  <conditionalFormatting sqref="F65">
    <cfRule type="cellIs" dxfId="249" priority="27" operator="notBetween">
      <formula>600</formula>
      <formula>1100</formula>
    </cfRule>
  </conditionalFormatting>
  <conditionalFormatting sqref="G24:G33">
    <cfRule type="cellIs" dxfId="248" priority="24" operator="notBetween">
      <formula>80</formula>
      <formula>175</formula>
    </cfRule>
  </conditionalFormatting>
  <conditionalFormatting sqref="H24:H33">
    <cfRule type="cellIs" dxfId="247" priority="22" operator="lessThan">
      <formula>2000</formula>
    </cfRule>
    <cfRule type="cellIs" dxfId="246" priority="23" operator="notBetween">
      <formula>2000</formula>
      <formula>8000</formula>
    </cfRule>
  </conditionalFormatting>
  <conditionalFormatting sqref="I24:I33">
    <cfRule type="expression" dxfId="245" priority="3">
      <formula>AND(OR(D24&gt;0,E24&gt;0),I24=0)</formula>
    </cfRule>
    <cfRule type="expression" dxfId="244" priority="8">
      <formula>AND(OR(D24&gt;0,E24&gt;0),I24=0)</formula>
    </cfRule>
    <cfRule type="expression" dxfId="243" priority="15">
      <formula>OR(AND(L24="Power T",OR(I24=220)))</formula>
    </cfRule>
    <cfRule type="expression" dxfId="242" priority="16">
      <formula>OR(AND(L24="Power T",OR(I24=50)),AND(L24="Power S",OR(I24=220,I24=250)),AND(L24="Perform R",OR(I24=50,I24=220,I24=250)),AND(L24="Perform C",OR(I24=220,I24=250)))</formula>
    </cfRule>
    <cfRule type="expression" dxfId="241" priority="17">
      <formula>NOT(OR(I24=50,I24=60,I24=80,I24=100,I24=120,I24=133,I24=150,I24=172,I24=200,I24=220,I24=240,I24=250))</formula>
    </cfRule>
  </conditionalFormatting>
  <conditionalFormatting sqref="J24:J33">
    <cfRule type="expression" dxfId="240" priority="2">
      <formula>AND(OR(D24&gt;0,E24&gt;0),ISBLANK(J24))</formula>
    </cfRule>
    <cfRule type="expression" dxfId="239" priority="9">
      <formula>AND(OR(D24&gt;0,E24&gt;0),J24=0)</formula>
    </cfRule>
    <cfRule type="cellIs" dxfId="238" priority="36" operator="notBetween">
      <formula>600</formula>
      <formula>1100</formula>
    </cfRule>
  </conditionalFormatting>
  <conditionalFormatting sqref="K24:K33">
    <cfRule type="expression" dxfId="237" priority="14">
      <formula>NOT(OR(K24="FTV HL",K24=""))</formula>
    </cfRule>
  </conditionalFormatting>
  <conditionalFormatting sqref="L24:L33">
    <cfRule type="expression" dxfId="236" priority="11">
      <formula>OR(AND(L24="Power T",OR(I24=220)))</formula>
    </cfRule>
    <cfRule type="expression" dxfId="235" priority="12">
      <formula>OR(AND(L24="Power T",OR(I24=50)),AND(L24="Power S",OR(I24=220,I24=250)),AND(L24="Perform R",OR(I24=50,I24=220,I24=250)),AND(L24="Perform C",OR(I24=220,I24=250)))</formula>
    </cfRule>
    <cfRule type="expression" dxfId="234" priority="13">
      <formula>NOT(OR(L24="Power T",L24="Power S",L24="Perform R",L24="Perform C"))</formula>
    </cfRule>
  </conditionalFormatting>
  <conditionalFormatting sqref="M24:M33">
    <cfRule type="expression" dxfId="233" priority="5">
      <formula>AND(P24="G",NOT(OR(M24=0.7,M24=0.75,M24=0.8)))</formula>
    </cfRule>
    <cfRule type="expression" dxfId="232" priority="10">
      <formula>OR(AND(N24="HPS 200",NOT(M24=0.55)),AND(NOT(N24="HPS 200"),M24=0.55))</formula>
    </cfRule>
  </conditionalFormatting>
  <conditionalFormatting sqref="N24:N33">
    <cfRule type="expression" dxfId="231" priority="7">
      <formula>OR(AND(N24="HPS 200",NOT(M24=0.55)),AND(NOT(N24="HPS 200"),M24=0.55))</formula>
    </cfRule>
    <cfRule type="expression" dxfId="230" priority="21">
      <formula>NOT(OR(N24="SP 25",N24="SP 25",N24="PVDF 25",N24="PVDF 35",N24="PUR 50",N24="PVCF 150",N24="HPS 200",N24="PRISMA",N24="PRISMA ELEMENTS",N24="Inox 304",N24="Inox 316L",N24="Inox 316"))</formula>
    </cfRule>
  </conditionalFormatting>
  <conditionalFormatting sqref="P24:P33">
    <cfRule type="expression" dxfId="229" priority="6">
      <formula>AND(P24="G",NOT(OR(M24=0.7,M24=0.75,M24=0.8)))</formula>
    </cfRule>
    <cfRule type="expression" dxfId="228" priority="35">
      <formula>NOT(OR(P24="S",P24="V",P24="V2",P24="G",P24="M",P24="M3",P24="M8"))</formula>
    </cfRule>
  </conditionalFormatting>
  <conditionalFormatting sqref="R24:R33">
    <cfRule type="expression" dxfId="227" priority="19">
      <formula>NOT(OR(R24="SP 25",R24="SP 25",R24="PVDF 25",R24="PVDF 35",R24="PUR 50",R24="PVCF 150",R24="HPS 200",R24="PRISMA",R24="PRISMA ELEMENTS",R24="Inox 304",R24="Inox 316L",R24="Inox 316"))</formula>
    </cfRule>
  </conditionalFormatting>
  <conditionalFormatting sqref="T24:T33">
    <cfRule type="expression" dxfId="226" priority="34">
      <formula>NOT(OR(T24="S",T24="V",T24="V2",T24="G",T24="M2"))</formula>
    </cfRule>
  </conditionalFormatting>
  <conditionalFormatting sqref="W33">
    <cfRule type="expression" dxfId="225" priority="1">
      <formula>OR(W33="")</formula>
    </cfRule>
  </conditionalFormatting>
  <dataValidations count="16">
    <dataValidation type="custom" allowBlank="1" sqref="F33" xr:uid="{89FAF88E-18B5-4E2F-A676-A9F6D2E66DB0}">
      <formula1>AND(F33&gt;=2*(I33+150),F33&lt;=J33-60)</formula1>
    </dataValidation>
    <dataValidation type="list" allowBlank="1" sqref="K24:K32" xr:uid="{602869B5-18AD-452C-8544-F0220FF2C97C}">
      <formula1>"FTV HL"</formula1>
    </dataValidation>
    <dataValidation type="list" allowBlank="1" sqref="I33" xr:uid="{0B63F3B1-AAE3-4C82-A743-5D957045FA4F}">
      <formula1>"50,60,80,100,120,133,150,172,200,220,240,250"</formula1>
    </dataValidation>
    <dataValidation type="list" allowBlank="1" sqref="N24:N33 R24:R33" xr:uid="{43FE68C2-51DD-457E-ACB4-80E7614ECF5E}">
      <formula1>"SP 25,SP 25,PVDF 25,PVDF 35,PUR 50,PVCF 150,HPS 200,PRISMA,PRISMA ELEMENTS,Inox 304,Inox 316L,Inox 316"</formula1>
    </dataValidation>
    <dataValidation type="whole" errorStyle="information" allowBlank="1" errorTitle="wrong" sqref="G33" xr:uid="{C37ACF25-2566-4C77-A005-A4A4F510FA1D}">
      <formula1>80</formula1>
      <formula2>175</formula2>
    </dataValidation>
    <dataValidation type="whole" errorStyle="information" allowBlank="1" errorTitle="Wrong length" error="Insert length (whole number)_x000a_2000 to 8000 mm" sqref="H33" xr:uid="{63E60618-C759-4701-A1C2-506D871CC067}">
      <formula1>2000</formula1>
      <formula2>8000</formula2>
    </dataValidation>
    <dataValidation type="whole" allowBlank="1" showInputMessage="1" showErrorMessage="1" sqref="F65" xr:uid="{B78C0708-A210-4BCC-97E7-3F6B7711AD81}">
      <formula1>600</formula1>
      <formula2>1100</formula2>
    </dataValidation>
    <dataValidation type="list" allowBlank="1" sqref="T24:T33" xr:uid="{0AD9231F-7924-46CE-800D-3D09282A7C72}">
      <formula1>"S,V,V2,G,M2"</formula1>
    </dataValidation>
    <dataValidation type="list" allowBlank="1" sqref="P24:P33" xr:uid="{6D0F1730-E242-423C-8EAE-1A12F0B8047C}">
      <formula1>"S,V,V2,G,M,M3,M8"</formula1>
    </dataValidation>
    <dataValidation type="list" allowBlank="1" sqref="L24:L33" xr:uid="{BD44D173-907C-46AD-B856-FB18A15C812E}">
      <formula1>"Power T,Power S,Perform R,Perform C"</formula1>
    </dataValidation>
    <dataValidation type="whole" errorStyle="information" allowBlank="1" errorTitle="Wrong module" error="Insert module M [mm] (whole number):_x000a_600 mm to 1200 mm_x000a_1000 mm standard module_x000a_1200 mm standard module" sqref="J33" xr:uid="{BBC773AE-B599-4C30-A830-12849CD367EF}">
      <formula1>600</formula1>
      <formula2>1100</formula2>
    </dataValidation>
    <dataValidation type="list" allowBlank="1" sqref="B65" xr:uid="{30ED671C-8561-49C7-97A5-4A9CA8F92D4E}">
      <formula1>"50,60,80,100,120,133,150"</formula1>
    </dataValidation>
    <dataValidation type="custom" errorStyle="information" allowBlank="1" errorTitle="wrong" sqref="D33" xr:uid="{FA2E2AE4-5B93-4647-9C6E-819F0CCAF9EE}">
      <formula1>AND(D33&gt;=I33+150,D33&lt;=J33-60-I33-150)</formula1>
    </dataValidation>
    <dataValidation type="custom" errorStyle="information" allowBlank="1" errorTitle="wrong" sqref="E33" xr:uid="{04A32BAF-0251-4667-B901-9C915501BCA8}">
      <formula1>AND(E33&gt;=I33+150,E33&lt;=J33-60-I33-150)</formula1>
    </dataValidation>
    <dataValidation type="whole" operator="greaterThanOrEqual" allowBlank="1" sqref="C24:C33" xr:uid="{4B48B5E7-AB66-428C-82F7-F072757920F6}">
      <formula1>0</formula1>
    </dataValidation>
    <dataValidation type="list" allowBlank="1" showInputMessage="1" showErrorMessage="1" sqref="W24:W33" xr:uid="{745A23F0-FEB3-4672-A5E2-123590BB6267}">
      <formula1>"Priority A, Priority B, Priority C"</formula1>
    </dataValidation>
  </dataValidations>
  <hyperlinks>
    <hyperlink ref="B55" r:id="rId1" tooltip="Download" display="https://www.trimo-group.com/files/downloads/Trimoterm Fireproof Panels Brochure.pdf" xr:uid="{8203461C-B21B-4926-974A-2540AE11E96E}"/>
    <hyperlink ref="B57" r:id="rId2" display="pack" xr:uid="{38BE1C98-3D6A-4856-95A6-75AAB5AF581A}"/>
    <hyperlink ref="B58" r:id="rId3" xr:uid="{FE7328EF-5A9D-4F9D-96B8-008697CDBC28}"/>
    <hyperlink ref="B54" r:id="rId4" xr:uid="{33705000-9B28-4B50-B6A5-CD2FCE75CFDD}"/>
    <hyperlink ref="B53" r:id="rId5" tooltip="Download" display="https://www.trimo-group.com/files/downloads/Trimoterm Technical Specification.pdf" xr:uid="{2864991C-699A-46C2-AB98-74B2712BE85C}"/>
  </hyperlinks>
  <pageMargins left="0.39370078740157483" right="0.39370078740157483" top="0.39370078740157483" bottom="0.39370078740157483" header="0.31496062992125984" footer="0.31496062992125984"/>
  <pageSetup paperSize="9" scale="47" pageOrder="overThenDown" orientation="landscape" r:id="rId6"/>
  <ignoredErrors>
    <ignoredError sqref="A2:B2 A35:XFD37 C33:E33 G33:J33 A32:J32 A65:XFD65 A64 G64:XFD64 A44:XFD44 B43:XFD43 A22:XFD22 B21:C21 X21:XFD21 X23:XFD23 A50:XFD50 A49 D49:XFD49 V33 A48 A47 D47:XFD47 A16:O16 B14:XFD14 A41:XFD41 B40:XFD40 E21:G21 A46 A45 D45:XFD45 A20:XFD20 B17:O17 A63:XFD63 B62:XFD62 A59:XFD59 C58:XFD58 D48:XFD48 D46:XFD46 A10:XFD11 B8:XFD8 B7:XFD7 Q33 A68:XFD1048576 A67 C67:XFD67 A66 C66:XFD66 I21:J21 L21 M33 X33:XFD33 B6:XFD6 B5:XFD5 A52:XFD52 B51:XFD51 N21:P21 R21:T21 A1:B1 D1:XFD1 B13:XFD13 B12:XFD12 A34:T34 V34:XFD34 B9:XFD9 C56:XFD56 C55:XFD55 C53:XFD53 B42:XFD42 C57:XFD57 A4:XFD4 A3:B3 D3 A39:XFD39 B38:XFD38 F3:XFD3 C54:XFD54 A24:J24 L24:XFD24 A25:J25 L25:XFD25 A26:J26 L26:XFD26 A27:J27 L27:XFD27 A28:J28 L28:XFD28 A29:J29 L29:XFD29 A30:J30 L30:XFD30 A31:J31 L31:XFD31 L32:XFD32 D2:XFD2 A61:XFD61 B60:XFD60 A15:O15 S15:XFD15 S16:XFD16 A18:O19 S18:XFD19 S17:XFD17" unlockedFormula="1"/>
    <ignoredError sqref="F33" unlockedFormula="1" listDataValidation="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20" id="{00000000-000E-0000-05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5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63C3DA5E-026A-4ACE-8C98-DF1B2BCD4A12}">
          <x14:formula1>
            <xm:f>List_Values!$A$2:$A$9</xm:f>
          </x14:formula1>
          <xm:sqref>M24:M33</xm:sqref>
        </x14:dataValidation>
        <x14:dataValidation type="list" allowBlank="1" xr:uid="{F12D1343-8A19-4D6C-9C6E-6F7189416CEE}">
          <x14:formula1>
            <xm:f>List_Values!$B$2:$B$11</xm:f>
          </x14:formula1>
          <xm:sqref>Q24:Q33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zoomScaleNormal="100" zoomScaleSheetLayoutView="70" workbookViewId="0">
      <selection activeCell="P15" sqref="P15:R19"/>
    </sheetView>
  </sheetViews>
  <sheetFormatPr defaultColWidth="9"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119</v>
      </c>
    </row>
    <row r="2" spans="1:18" s="43" customFormat="1" ht="26.25" x14ac:dyDescent="0.4">
      <c r="C2" s="47" t="s">
        <v>192</v>
      </c>
    </row>
    <row r="3" spans="1:18" s="43" customFormat="1" ht="15.75" x14ac:dyDescent="0.25">
      <c r="C3" s="48" t="s">
        <v>121</v>
      </c>
      <c r="D3" s="49" t="str" cm="1">
        <f t="array" ref="D3">LOOKUP(2,1/(Updates!A:A&lt;&gt;""),Updates!A:A)</f>
        <v>1.4.1</v>
      </c>
      <c r="E3" s="30" t="s">
        <v>138</v>
      </c>
      <c r="J3" s="46"/>
    </row>
    <row r="4" spans="1:18" s="43" customFormat="1" x14ac:dyDescent="0.2"/>
    <row r="5" spans="1:18" ht="15" x14ac:dyDescent="0.25">
      <c r="A5" s="84" t="s">
        <v>116</v>
      </c>
      <c r="B5" s="31" t="str">
        <f>IF('Panel FTV'!B5=0,"",'Panel FTV'!B5)</f>
        <v/>
      </c>
      <c r="C5" s="32"/>
    </row>
    <row r="6" spans="1:18" ht="15" x14ac:dyDescent="0.25">
      <c r="A6" s="84" t="s">
        <v>174</v>
      </c>
      <c r="B6" s="31" t="str">
        <f>IF('Panel FTV'!B6=0,"",'Panel FTV'!B6)</f>
        <v/>
      </c>
      <c r="C6" s="32"/>
    </row>
    <row r="7" spans="1:18" ht="15" x14ac:dyDescent="0.25">
      <c r="A7" s="84" t="s">
        <v>104</v>
      </c>
      <c r="B7" s="31" t="str">
        <f>IF('Panel FTV'!B7=0,"",'Panel FTV'!B7)</f>
        <v/>
      </c>
      <c r="C7" s="32"/>
    </row>
    <row r="8" spans="1:18" ht="15" x14ac:dyDescent="0.25">
      <c r="A8" s="84" t="s">
        <v>169</v>
      </c>
      <c r="B8" s="31" t="str">
        <f>IF('Panel FTV'!B8=0,"",'Panel FTV'!B8)</f>
        <v/>
      </c>
      <c r="C8" s="32"/>
    </row>
    <row r="9" spans="1:18" ht="15" x14ac:dyDescent="0.25">
      <c r="A9" s="84" t="s">
        <v>178</v>
      </c>
      <c r="B9" s="31" t="str">
        <f>IF('Panel FTV'!B9=0,"",'Panel FTV'!B9)</f>
        <v/>
      </c>
      <c r="C9" s="32"/>
    </row>
    <row r="12" spans="1:18" ht="15" x14ac:dyDescent="0.25">
      <c r="A12" s="84" t="s">
        <v>177</v>
      </c>
      <c r="B12" s="31" t="str">
        <f>IF('Panel FTV'!B12=0,"",'Panel FTV'!B12)</f>
        <v/>
      </c>
      <c r="C12" s="85"/>
    </row>
    <row r="13" spans="1:18" ht="15" x14ac:dyDescent="0.25">
      <c r="A13" s="84" t="s">
        <v>120</v>
      </c>
      <c r="B13" s="31" t="str">
        <f>IF('Panel FTV'!B13=0,"",'Panel FTV'!B13)</f>
        <v/>
      </c>
      <c r="C13" s="85"/>
      <c r="M13" s="63"/>
      <c r="Q13" s="63"/>
    </row>
    <row r="14" spans="1:18" ht="15" customHeight="1" x14ac:dyDescent="0.25">
      <c r="A14" s="84" t="s">
        <v>97</v>
      </c>
      <c r="B14" s="31" t="str">
        <f>IF('Panel FTV'!B14=0,"",'Panel FTV'!B14)</f>
        <v/>
      </c>
      <c r="C14" s="85"/>
      <c r="P14" s="114"/>
      <c r="Q14" s="114"/>
      <c r="R14" s="114"/>
    </row>
    <row r="15" spans="1:18" ht="14.25" customHeight="1" x14ac:dyDescent="0.2">
      <c r="P15" s="138" t="s">
        <v>221</v>
      </c>
      <c r="Q15" s="138"/>
      <c r="R15" s="138"/>
    </row>
    <row r="16" spans="1:18" x14ac:dyDescent="0.2">
      <c r="P16" s="138"/>
      <c r="Q16" s="138"/>
      <c r="R16" s="138"/>
    </row>
    <row r="17" spans="1:23" ht="15" x14ac:dyDescent="0.25">
      <c r="A17" s="84" t="s">
        <v>100</v>
      </c>
      <c r="B17" s="31" t="str">
        <f>IF('Panel FTV'!B17=0,"",'Panel FTV'!B17)</f>
        <v/>
      </c>
      <c r="C17" s="85"/>
      <c r="P17" s="138"/>
      <c r="Q17" s="138"/>
      <c r="R17" s="138"/>
    </row>
    <row r="18" spans="1:23" x14ac:dyDescent="0.2">
      <c r="P18" s="138"/>
      <c r="Q18" s="138"/>
      <c r="R18" s="138"/>
    </row>
    <row r="19" spans="1:23" x14ac:dyDescent="0.2">
      <c r="P19" s="138"/>
      <c r="Q19" s="138"/>
      <c r="R19" s="138"/>
    </row>
    <row r="21" spans="1:23" s="43" customFormat="1" ht="15.75" customHeight="1" x14ac:dyDescent="0.2">
      <c r="A21" s="136" t="s">
        <v>171</v>
      </c>
      <c r="B21" s="136"/>
      <c r="C21" s="136"/>
      <c r="D21" s="136" t="s">
        <v>163</v>
      </c>
      <c r="E21" s="136"/>
      <c r="F21" s="136"/>
      <c r="G21" s="136"/>
      <c r="H21" s="136" t="s">
        <v>112</v>
      </c>
      <c r="I21" s="136"/>
      <c r="J21" s="136"/>
      <c r="K21" s="136" t="s">
        <v>113</v>
      </c>
      <c r="L21" s="136"/>
      <c r="M21" s="133" t="s">
        <v>175</v>
      </c>
      <c r="N21" s="134"/>
      <c r="O21" s="134"/>
      <c r="P21" s="135"/>
      <c r="Q21" s="133" t="s">
        <v>176</v>
      </c>
      <c r="R21" s="134"/>
      <c r="S21" s="134"/>
      <c r="T21" s="135"/>
      <c r="U21" s="42" t="s">
        <v>151</v>
      </c>
      <c r="V21" s="42" t="s">
        <v>109</v>
      </c>
      <c r="W21" s="103" t="s">
        <v>115</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99</v>
      </c>
      <c r="B23" s="87" t="s">
        <v>114</v>
      </c>
      <c r="C23" s="87" t="s">
        <v>170</v>
      </c>
      <c r="D23" s="87" t="s">
        <v>8</v>
      </c>
      <c r="E23" s="87" t="s">
        <v>9</v>
      </c>
      <c r="F23" s="87" t="s">
        <v>106</v>
      </c>
      <c r="G23" s="87" t="s">
        <v>124</v>
      </c>
      <c r="H23" s="87" t="s">
        <v>105</v>
      </c>
      <c r="I23" s="87" t="s">
        <v>98</v>
      </c>
      <c r="J23" s="87" t="s">
        <v>111</v>
      </c>
      <c r="K23" s="87" t="s">
        <v>113</v>
      </c>
      <c r="L23" s="87" t="s">
        <v>103</v>
      </c>
      <c r="M23" s="87" t="s">
        <v>159</v>
      </c>
      <c r="N23" s="87" t="s">
        <v>156</v>
      </c>
      <c r="O23" s="87" t="s">
        <v>165</v>
      </c>
      <c r="P23" s="87" t="s">
        <v>172</v>
      </c>
      <c r="Q23" s="87" t="s">
        <v>160</v>
      </c>
      <c r="R23" s="87" t="s">
        <v>157</v>
      </c>
      <c r="S23" s="87" t="s">
        <v>166</v>
      </c>
      <c r="T23" s="87" t="s">
        <v>173</v>
      </c>
      <c r="U23" s="87" t="s">
        <v>151</v>
      </c>
      <c r="V23" s="88" t="s">
        <v>24</v>
      </c>
      <c r="W23" s="87" t="s">
        <v>115</v>
      </c>
    </row>
    <row r="24" spans="1:23" x14ac:dyDescent="0.2">
      <c r="A24" s="33"/>
      <c r="B24" s="5"/>
      <c r="C24" s="5"/>
      <c r="D24" s="6"/>
      <c r="E24" s="6"/>
      <c r="F24" s="9">
        <f>D24+E24</f>
        <v>0</v>
      </c>
      <c r="G24" s="6"/>
      <c r="H24" s="6"/>
      <c r="I24" s="5"/>
      <c r="J24" s="7"/>
      <c r="K24" s="5" t="s">
        <v>18</v>
      </c>
      <c r="L24" s="5"/>
      <c r="M24" s="13"/>
      <c r="N24" s="5"/>
      <c r="O24" s="5"/>
      <c r="P24" s="5"/>
      <c r="Q24" s="13"/>
      <c r="R24" s="5"/>
      <c r="S24" s="5"/>
      <c r="T24" s="5"/>
      <c r="U24" s="8"/>
      <c r="V24" s="34">
        <f>C24*H24/1000*J24/1000</f>
        <v>0</v>
      </c>
      <c r="W24" s="104"/>
    </row>
    <row r="25" spans="1:23" x14ac:dyDescent="0.2">
      <c r="A25" s="33"/>
      <c r="B25" s="5"/>
      <c r="C25" s="5"/>
      <c r="D25" s="6"/>
      <c r="E25" s="6"/>
      <c r="F25" s="9">
        <f t="shared" ref="F25:F32" si="0">D25+E25</f>
        <v>0</v>
      </c>
      <c r="G25" s="6"/>
      <c r="H25" s="6"/>
      <c r="I25" s="5"/>
      <c r="J25" s="7"/>
      <c r="K25" s="5" t="s">
        <v>18</v>
      </c>
      <c r="L25" s="5"/>
      <c r="M25" s="14"/>
      <c r="N25" s="5"/>
      <c r="O25" s="5"/>
      <c r="P25" s="5"/>
      <c r="Q25" s="14"/>
      <c r="R25" s="5"/>
      <c r="S25" s="5"/>
      <c r="T25" s="5"/>
      <c r="U25" s="8"/>
      <c r="V25" s="34">
        <f>C25*H25/1000*J25/1000</f>
        <v>0</v>
      </c>
      <c r="W25" s="104"/>
    </row>
    <row r="26" spans="1:23" x14ac:dyDescent="0.2">
      <c r="A26" s="33"/>
      <c r="B26" s="5"/>
      <c r="C26" s="5"/>
      <c r="D26" s="6"/>
      <c r="E26" s="6"/>
      <c r="F26" s="9">
        <f t="shared" si="0"/>
        <v>0</v>
      </c>
      <c r="G26" s="6"/>
      <c r="H26" s="6"/>
      <c r="I26" s="5"/>
      <c r="J26" s="7"/>
      <c r="K26" s="5" t="s">
        <v>18</v>
      </c>
      <c r="L26" s="5"/>
      <c r="M26" s="14"/>
      <c r="N26" s="5"/>
      <c r="O26" s="5"/>
      <c r="P26" s="5"/>
      <c r="Q26" s="14"/>
      <c r="R26" s="5"/>
      <c r="S26" s="5"/>
      <c r="T26" s="5"/>
      <c r="U26" s="8"/>
      <c r="V26" s="34">
        <f>C26*H26/1000*J26/1000</f>
        <v>0</v>
      </c>
      <c r="W26" s="104"/>
    </row>
    <row r="27" spans="1:23" x14ac:dyDescent="0.2">
      <c r="A27" s="33"/>
      <c r="B27" s="5"/>
      <c r="C27" s="5"/>
      <c r="D27" s="6"/>
      <c r="E27" s="6"/>
      <c r="F27" s="9">
        <f t="shared" si="0"/>
        <v>0</v>
      </c>
      <c r="G27" s="6"/>
      <c r="H27" s="6"/>
      <c r="I27" s="5"/>
      <c r="J27" s="7"/>
      <c r="K27" s="5" t="s">
        <v>18</v>
      </c>
      <c r="L27" s="5"/>
      <c r="M27" s="14"/>
      <c r="N27" s="5"/>
      <c r="O27" s="5"/>
      <c r="P27" s="5"/>
      <c r="Q27" s="14"/>
      <c r="R27" s="5"/>
      <c r="S27" s="5"/>
      <c r="T27" s="5"/>
      <c r="U27" s="8"/>
      <c r="V27" s="34">
        <f>C27*H27/1000*J27/1000</f>
        <v>0</v>
      </c>
      <c r="W27" s="104"/>
    </row>
    <row r="28" spans="1:23" x14ac:dyDescent="0.2">
      <c r="A28" s="33"/>
      <c r="B28" s="5"/>
      <c r="C28" s="5"/>
      <c r="D28" s="6"/>
      <c r="E28" s="6"/>
      <c r="F28" s="9">
        <f t="shared" si="0"/>
        <v>0</v>
      </c>
      <c r="G28" s="6"/>
      <c r="H28" s="6"/>
      <c r="I28" s="5"/>
      <c r="J28" s="7"/>
      <c r="K28" s="5" t="s">
        <v>18</v>
      </c>
      <c r="L28" s="5"/>
      <c r="M28" s="13"/>
      <c r="N28" s="5"/>
      <c r="O28" s="5"/>
      <c r="P28" s="5"/>
      <c r="Q28" s="13"/>
      <c r="R28" s="5"/>
      <c r="S28" s="5"/>
      <c r="T28" s="5"/>
      <c r="U28" s="8"/>
      <c r="V28" s="34">
        <f t="shared" ref="V28:V32" si="1">C28*H28/1000*J28/1000</f>
        <v>0</v>
      </c>
      <c r="W28" s="104"/>
    </row>
    <row r="29" spans="1:23" x14ac:dyDescent="0.2">
      <c r="A29" s="33"/>
      <c r="B29" s="5"/>
      <c r="C29" s="5"/>
      <c r="D29" s="6"/>
      <c r="E29" s="6"/>
      <c r="F29" s="9">
        <f t="shared" si="0"/>
        <v>0</v>
      </c>
      <c r="G29" s="6"/>
      <c r="H29" s="6"/>
      <c r="I29" s="5"/>
      <c r="J29" s="7"/>
      <c r="K29" s="5" t="s">
        <v>18</v>
      </c>
      <c r="L29" s="5"/>
      <c r="M29" s="13"/>
      <c r="N29" s="5"/>
      <c r="O29" s="5"/>
      <c r="P29" s="5"/>
      <c r="Q29" s="13"/>
      <c r="R29" s="5"/>
      <c r="S29" s="5"/>
      <c r="T29" s="5"/>
      <c r="U29" s="8"/>
      <c r="V29" s="34">
        <f t="shared" si="1"/>
        <v>0</v>
      </c>
      <c r="W29" s="104"/>
    </row>
    <row r="30" spans="1:23" x14ac:dyDescent="0.2">
      <c r="A30" s="33"/>
      <c r="B30" s="5"/>
      <c r="C30" s="5"/>
      <c r="D30" s="6"/>
      <c r="E30" s="6"/>
      <c r="F30" s="9">
        <f t="shared" si="0"/>
        <v>0</v>
      </c>
      <c r="G30" s="6"/>
      <c r="H30" s="6"/>
      <c r="I30" s="5"/>
      <c r="J30" s="7"/>
      <c r="K30" s="5" t="s">
        <v>18</v>
      </c>
      <c r="L30" s="5"/>
      <c r="M30" s="13"/>
      <c r="N30" s="5"/>
      <c r="O30" s="5"/>
      <c r="P30" s="5"/>
      <c r="Q30" s="13"/>
      <c r="R30" s="5"/>
      <c r="S30" s="5"/>
      <c r="T30" s="5"/>
      <c r="U30" s="8"/>
      <c r="V30" s="34">
        <f t="shared" si="1"/>
        <v>0</v>
      </c>
      <c r="W30" s="104"/>
    </row>
    <row r="31" spans="1:23" x14ac:dyDescent="0.2">
      <c r="A31" s="33"/>
      <c r="B31" s="5"/>
      <c r="C31" s="5"/>
      <c r="D31" s="6"/>
      <c r="E31" s="6"/>
      <c r="F31" s="9">
        <f t="shared" si="0"/>
        <v>0</v>
      </c>
      <c r="G31" s="6"/>
      <c r="H31" s="6"/>
      <c r="I31" s="5"/>
      <c r="J31" s="7"/>
      <c r="K31" s="5" t="s">
        <v>18</v>
      </c>
      <c r="L31" s="5"/>
      <c r="M31" s="13"/>
      <c r="N31" s="5"/>
      <c r="O31" s="5"/>
      <c r="P31" s="5"/>
      <c r="Q31" s="13"/>
      <c r="R31" s="5"/>
      <c r="S31" s="5"/>
      <c r="T31" s="5"/>
      <c r="U31" s="8"/>
      <c r="V31" s="34">
        <f t="shared" si="1"/>
        <v>0</v>
      </c>
      <c r="W31" s="104"/>
    </row>
    <row r="32" spans="1:23" x14ac:dyDescent="0.2">
      <c r="A32" s="33"/>
      <c r="B32" s="5"/>
      <c r="C32" s="5"/>
      <c r="D32" s="6"/>
      <c r="E32" s="6"/>
      <c r="F32" s="9">
        <f t="shared" si="0"/>
        <v>0</v>
      </c>
      <c r="G32" s="6"/>
      <c r="H32" s="6"/>
      <c r="I32" s="5"/>
      <c r="J32" s="7"/>
      <c r="K32" s="5" t="s">
        <v>18</v>
      </c>
      <c r="L32" s="5"/>
      <c r="M32" s="13"/>
      <c r="N32" s="5"/>
      <c r="O32" s="5"/>
      <c r="P32" s="5"/>
      <c r="Q32" s="13"/>
      <c r="R32" s="5"/>
      <c r="S32" s="5"/>
      <c r="T32" s="5"/>
      <c r="U32" s="8"/>
      <c r="V32" s="34">
        <f t="shared" si="1"/>
        <v>0</v>
      </c>
      <c r="W32" s="104"/>
    </row>
    <row r="33" spans="1:23" x14ac:dyDescent="0.2">
      <c r="A33" s="35" t="s">
        <v>4</v>
      </c>
      <c r="B33" s="36" t="s">
        <v>1</v>
      </c>
      <c r="C33" s="36">
        <v>0</v>
      </c>
      <c r="D33" s="37">
        <v>400</v>
      </c>
      <c r="E33" s="37">
        <v>400</v>
      </c>
      <c r="F33" s="50">
        <f>D33+E33</f>
        <v>800</v>
      </c>
      <c r="G33" s="37">
        <v>90</v>
      </c>
      <c r="H33" s="37">
        <v>5000</v>
      </c>
      <c r="I33" s="36">
        <v>150</v>
      </c>
      <c r="J33" s="38">
        <v>1000</v>
      </c>
      <c r="K33" s="36" t="s">
        <v>18</v>
      </c>
      <c r="L33" s="36" t="s">
        <v>2</v>
      </c>
      <c r="M33" s="51">
        <v>0.6</v>
      </c>
      <c r="N33" s="36" t="s">
        <v>19</v>
      </c>
      <c r="O33" s="36" t="s">
        <v>17</v>
      </c>
      <c r="P33" s="36" t="s">
        <v>6</v>
      </c>
      <c r="Q33" s="51">
        <v>0.5</v>
      </c>
      <c r="R33" s="36" t="s">
        <v>19</v>
      </c>
      <c r="S33" s="36" t="s">
        <v>17</v>
      </c>
      <c r="T33" s="36" t="s">
        <v>16</v>
      </c>
      <c r="U33" s="40" t="s">
        <v>3</v>
      </c>
      <c r="V33" s="41">
        <f>C33*H33/1000*J33/1000</f>
        <v>0</v>
      </c>
      <c r="W33" s="40" t="s">
        <v>75</v>
      </c>
    </row>
    <row r="34" spans="1:23" x14ac:dyDescent="0.2">
      <c r="A34" s="52"/>
      <c r="B34" s="53"/>
      <c r="C34" s="53"/>
      <c r="D34" s="54"/>
      <c r="E34" s="54"/>
      <c r="F34" s="55"/>
      <c r="G34" s="54"/>
      <c r="H34" s="54"/>
      <c r="I34" s="53"/>
      <c r="J34" s="53"/>
      <c r="K34" s="53"/>
      <c r="L34" s="53"/>
      <c r="M34" s="53"/>
      <c r="N34" s="53"/>
      <c r="O34" s="53"/>
      <c r="P34" s="53"/>
      <c r="Q34" s="53"/>
      <c r="R34" s="53"/>
      <c r="S34" s="53"/>
      <c r="T34" s="53"/>
      <c r="U34" s="57" t="s">
        <v>0</v>
      </c>
      <c r="V34" s="56">
        <f>SUBTOTAL(109,Table5[Total
Q×L×M '[m2']])</f>
        <v>0</v>
      </c>
      <c r="W34" s="53"/>
    </row>
    <row r="35" spans="1:23" x14ac:dyDescent="0.2">
      <c r="A35" s="63"/>
      <c r="C35" s="64"/>
      <c r="U35" s="65"/>
      <c r="V35" s="66"/>
    </row>
    <row r="36" spans="1:23" x14ac:dyDescent="0.2">
      <c r="U36" s="65"/>
      <c r="V36" s="66"/>
    </row>
    <row r="37" spans="1:23" x14ac:dyDescent="0.2">
      <c r="M37" s="58" t="s">
        <v>222</v>
      </c>
      <c r="U37" s="65"/>
      <c r="V37" s="66"/>
    </row>
    <row r="38" spans="1:23" ht="15" x14ac:dyDescent="0.25">
      <c r="A38" s="59" t="s">
        <v>122</v>
      </c>
      <c r="V38" s="68"/>
    </row>
    <row r="39" spans="1:23" ht="14.25" customHeight="1" x14ac:dyDescent="0.2"/>
    <row r="40" spans="1:23" ht="14.25" customHeight="1" x14ac:dyDescent="0.25">
      <c r="A40" s="58" t="s">
        <v>162</v>
      </c>
      <c r="V40" s="68"/>
    </row>
    <row r="41" spans="1:23" ht="14.25" customHeight="1" x14ac:dyDescent="0.25">
      <c r="V41" s="68"/>
    </row>
    <row r="42" spans="1:23" ht="14.25" customHeight="1" x14ac:dyDescent="0.25">
      <c r="A42" s="58" t="s">
        <v>179</v>
      </c>
      <c r="V42" s="68"/>
    </row>
    <row r="43" spans="1:23" ht="14.25" customHeight="1" x14ac:dyDescent="0.25">
      <c r="A43" s="58" t="s">
        <v>150</v>
      </c>
      <c r="V43" s="68"/>
    </row>
    <row r="44" spans="1:23" ht="14.25" customHeight="1" x14ac:dyDescent="0.25">
      <c r="V44" s="68"/>
    </row>
    <row r="45" spans="1:23" ht="14.25" customHeight="1" x14ac:dyDescent="0.25">
      <c r="B45" s="61" t="s">
        <v>180</v>
      </c>
      <c r="C45" s="58" t="s">
        <v>164</v>
      </c>
      <c r="V45" s="68"/>
    </row>
    <row r="46" spans="1:23" ht="14.25" customHeight="1" x14ac:dyDescent="0.25">
      <c r="B46" s="8" t="s">
        <v>181</v>
      </c>
      <c r="C46" s="69" t="s">
        <v>102</v>
      </c>
      <c r="D46" s="69"/>
      <c r="E46" s="69"/>
      <c r="V46" s="68"/>
    </row>
    <row r="47" spans="1:23" ht="14.25" customHeight="1" x14ac:dyDescent="0.25">
      <c r="B47" s="70" t="s">
        <v>181</v>
      </c>
      <c r="C47" s="71" t="s">
        <v>155</v>
      </c>
      <c r="D47" s="71"/>
      <c r="E47" s="71"/>
      <c r="M47" s="90" t="s">
        <v>85</v>
      </c>
      <c r="V47" s="68"/>
    </row>
    <row r="48" spans="1:23" ht="14.25" customHeight="1" x14ac:dyDescent="0.25">
      <c r="B48" s="72" t="s">
        <v>181</v>
      </c>
      <c r="C48" s="73" t="s">
        <v>168</v>
      </c>
      <c r="D48" s="73"/>
      <c r="E48" s="73"/>
      <c r="V48" s="68"/>
    </row>
    <row r="49" spans="1:22" ht="14.25" customHeight="1" x14ac:dyDescent="0.25">
      <c r="B49" s="74" t="s">
        <v>158</v>
      </c>
      <c r="C49" s="75" t="s">
        <v>153</v>
      </c>
      <c r="D49" s="75"/>
      <c r="E49" s="75"/>
      <c r="V49" s="68"/>
    </row>
    <row r="50" spans="1:22" ht="14.25" customHeight="1" x14ac:dyDescent="0.25">
      <c r="V50" s="68"/>
    </row>
    <row r="51" spans="1:22" ht="15" x14ac:dyDescent="0.25">
      <c r="V51" s="68"/>
    </row>
    <row r="52" spans="1:22" ht="15" x14ac:dyDescent="0.25">
      <c r="A52" s="59" t="s">
        <v>117</v>
      </c>
      <c r="V52" s="68"/>
    </row>
    <row r="54" spans="1:22" ht="15" x14ac:dyDescent="0.25">
      <c r="A54"/>
      <c r="B54" s="76" t="s">
        <v>223</v>
      </c>
      <c r="V54" s="68"/>
    </row>
    <row r="55" spans="1:22" x14ac:dyDescent="0.2">
      <c r="A55"/>
      <c r="B55" s="76" t="s">
        <v>224</v>
      </c>
    </row>
    <row r="56" spans="1:22" x14ac:dyDescent="0.2">
      <c r="A56"/>
      <c r="B56" s="76" t="s">
        <v>225</v>
      </c>
    </row>
    <row r="57" spans="1:22" x14ac:dyDescent="0.2">
      <c r="A57"/>
    </row>
    <row r="58" spans="1:22" x14ac:dyDescent="0.2">
      <c r="A58"/>
      <c r="B58" s="76" t="s">
        <v>226</v>
      </c>
    </row>
    <row r="59" spans="1:22" x14ac:dyDescent="0.2">
      <c r="A59"/>
      <c r="B59" s="76" t="s">
        <v>227</v>
      </c>
    </row>
    <row r="60" spans="1:22" x14ac:dyDescent="0.2">
      <c r="B60" s="76"/>
    </row>
    <row r="61" spans="1:22" ht="15" x14ac:dyDescent="0.25">
      <c r="A61" s="77" t="s">
        <v>193</v>
      </c>
      <c r="B61" s="78"/>
      <c r="C61" s="78"/>
      <c r="D61" s="78"/>
      <c r="E61" s="78"/>
    </row>
    <row r="62" spans="1:22" x14ac:dyDescent="0.2">
      <c r="A62" s="78"/>
      <c r="B62" s="78"/>
      <c r="C62" s="78"/>
      <c r="D62" s="78"/>
      <c r="E62" s="78"/>
    </row>
    <row r="63" spans="1:22" x14ac:dyDescent="0.2">
      <c r="A63" s="78" t="s">
        <v>167</v>
      </c>
      <c r="C63" s="78"/>
      <c r="D63" s="78"/>
      <c r="E63" s="78"/>
      <c r="F63" s="78"/>
    </row>
    <row r="65" spans="2:6" x14ac:dyDescent="0.2">
      <c r="B65" s="79" t="s">
        <v>7</v>
      </c>
      <c r="C65" s="79" t="s">
        <v>8</v>
      </c>
      <c r="D65" s="79" t="s">
        <v>9</v>
      </c>
      <c r="E65" s="79" t="s">
        <v>13</v>
      </c>
      <c r="F65" s="79" t="s">
        <v>14</v>
      </c>
    </row>
    <row r="66" spans="2:6" x14ac:dyDescent="0.2">
      <c r="B66" s="80">
        <v>150</v>
      </c>
      <c r="C66" s="80">
        <v>400</v>
      </c>
      <c r="D66" s="80">
        <v>400</v>
      </c>
      <c r="E66" s="9">
        <f t="shared" ref="E66" si="2">C66+D66</f>
        <v>800</v>
      </c>
      <c r="F66" s="80">
        <v>1000</v>
      </c>
    </row>
    <row r="67" spans="2:6" x14ac:dyDescent="0.2">
      <c r="B67" s="81" t="s">
        <v>10</v>
      </c>
      <c r="C67" s="81">
        <f>$B$66+150</f>
        <v>300</v>
      </c>
      <c r="D67" s="81">
        <f>$B$66+150</f>
        <v>300</v>
      </c>
      <c r="E67" s="81">
        <f>C67+D67</f>
        <v>600</v>
      </c>
    </row>
    <row r="68" spans="2:6" x14ac:dyDescent="0.2">
      <c r="B68" s="81" t="s">
        <v>11</v>
      </c>
      <c r="C68" s="81">
        <f>E68-C67</f>
        <v>640</v>
      </c>
      <c r="D68" s="81">
        <f>E68-D67</f>
        <v>640</v>
      </c>
      <c r="E68" s="81">
        <f>$F$66-F68</f>
        <v>940</v>
      </c>
      <c r="F68" s="64">
        <v>60</v>
      </c>
    </row>
    <row r="69" spans="2:6" x14ac:dyDescent="0.2">
      <c r="B69" s="81"/>
      <c r="C69" s="81"/>
      <c r="D69" s="81"/>
      <c r="E69" s="81"/>
    </row>
    <row r="70" spans="2:6" x14ac:dyDescent="0.2">
      <c r="C70" s="82">
        <f>C67</f>
        <v>300</v>
      </c>
      <c r="D70" s="82">
        <f>D67</f>
        <v>300</v>
      </c>
      <c r="E70" s="82">
        <f t="shared" ref="E70:E71" si="3">C70+D70</f>
        <v>600</v>
      </c>
    </row>
    <row r="71" spans="2:6" x14ac:dyDescent="0.2">
      <c r="C71" s="82">
        <f>C67</f>
        <v>300</v>
      </c>
      <c r="D71" s="82">
        <f>D68</f>
        <v>640</v>
      </c>
      <c r="E71" s="82">
        <f t="shared" si="3"/>
        <v>940</v>
      </c>
    </row>
    <row r="72" spans="2:6" x14ac:dyDescent="0.2">
      <c r="C72" s="82">
        <f>C68</f>
        <v>640</v>
      </c>
      <c r="D72" s="82">
        <f>D67</f>
        <v>300</v>
      </c>
      <c r="E72" s="82">
        <f>C72+D72</f>
        <v>940</v>
      </c>
    </row>
    <row r="73" spans="2:6" x14ac:dyDescent="0.2">
      <c r="C73" s="82">
        <f>C67</f>
        <v>300</v>
      </c>
      <c r="D73" s="82">
        <f>D67</f>
        <v>300</v>
      </c>
      <c r="E73" s="82">
        <f>C73+D73</f>
        <v>600</v>
      </c>
    </row>
  </sheetData>
  <sheetProtection sheet="1" insertRows="0" deleteRows="0"/>
  <dataConsolidate/>
  <mergeCells count="7">
    <mergeCell ref="Q21:T21"/>
    <mergeCell ref="A21:C21"/>
    <mergeCell ref="D21:G21"/>
    <mergeCell ref="H21:J21"/>
    <mergeCell ref="K21:L21"/>
    <mergeCell ref="M21:P21"/>
    <mergeCell ref="P15:R19"/>
  </mergeCells>
  <conditionalFormatting sqref="A24:U33">
    <cfRule type="expression" dxfId="171" priority="3">
      <formula>OR(A24="")</formula>
    </cfRule>
  </conditionalFormatting>
  <conditionalFormatting sqref="B66">
    <cfRule type="expression" dxfId="170" priority="30">
      <formula>NOT(OR(B66=50,B66=60,B66=80,B66=100,B66=120,B66=133,B66=150))</formula>
    </cfRule>
  </conditionalFormatting>
  <conditionalFormatting sqref="C24:C33">
    <cfRule type="cellIs" dxfId="169" priority="24" operator="lessThan">
      <formula>0</formula>
    </cfRule>
  </conditionalFormatting>
  <conditionalFormatting sqref="C66">
    <cfRule type="expression" dxfId="168" priority="29">
      <formula>NOT(AND(C66&gt;=B66+150,C66&lt;=F66-60-B66-150,E66&lt;=F66-60))</formula>
    </cfRule>
  </conditionalFormatting>
  <conditionalFormatting sqref="D24:D33">
    <cfRule type="expression" dxfId="167" priority="32">
      <formula>NOT(AND(D24&gt;=I24+150,D24&lt;=J24-60-I24-150,F24&lt;=J24-60,I24&gt;0,J24&gt;0))</formula>
    </cfRule>
  </conditionalFormatting>
  <conditionalFormatting sqref="D66">
    <cfRule type="expression" dxfId="166" priority="28">
      <formula>NOT(AND(D66&gt;=B66+150,D66&lt;=F66-60-B66-150,E66&lt;=F66-60))</formula>
    </cfRule>
  </conditionalFormatting>
  <conditionalFormatting sqref="E24:E33">
    <cfRule type="expression" dxfId="165" priority="31">
      <formula>NOT(AND(E24&gt;=I24+150,E24&lt;=J24-60-I24-150,F24&lt;=J24-60,I24&gt;0,J24&gt;0))</formula>
    </cfRule>
  </conditionalFormatting>
  <conditionalFormatting sqref="E66">
    <cfRule type="expression" dxfId="164" priority="27">
      <formula>NOT(AND(E66&gt;=2*(B66+150),E66&lt;=F66-60))</formula>
    </cfRule>
  </conditionalFormatting>
  <conditionalFormatting sqref="F24:F33">
    <cfRule type="expression" dxfId="163" priority="25">
      <formula>NOT(OR(AND(F24&gt;=2*(I24+150),F24&lt;=J24-60,D24&gt;0,E24&gt;0),F24=0))</formula>
    </cfRule>
  </conditionalFormatting>
  <conditionalFormatting sqref="F66">
    <cfRule type="cellIs" dxfId="162" priority="26" operator="notBetween">
      <formula>600</formula>
      <formula>1100</formula>
    </cfRule>
  </conditionalFormatting>
  <conditionalFormatting sqref="G24:G33">
    <cfRule type="cellIs" dxfId="161" priority="23" operator="notBetween">
      <formula>75</formula>
      <formula>175</formula>
    </cfRule>
  </conditionalFormatting>
  <conditionalFormatting sqref="H24:H33">
    <cfRule type="cellIs" dxfId="160" priority="21" operator="lessThan">
      <formula>2000</formula>
    </cfRule>
    <cfRule type="cellIs" dxfId="159" priority="22" operator="notBetween">
      <formula>2000</formula>
      <formula>10000</formula>
    </cfRule>
  </conditionalFormatting>
  <conditionalFormatting sqref="I24:I33">
    <cfRule type="expression" dxfId="158" priority="7">
      <formula>AND(OR(D24&gt;0,E24&gt;0),I24=0)</formula>
    </cfRule>
    <cfRule type="expression" dxfId="157" priority="14">
      <formula>OR(AND(L24="Power T",OR(I24=220)))</formula>
    </cfRule>
    <cfRule type="expression" dxfId="156" priority="15">
      <formula>OR(AND(L24="Power T",OR(I24=50)),AND(L24="Power S",OR(I24=220,I24=250)),AND(L24="Perform R",OR(I24=50,I24=220,I24=250)),AND(L24="Perform C",OR(I24=220,I24=250)))</formula>
    </cfRule>
    <cfRule type="expression" dxfId="155" priority="16">
      <formula>NOT(OR(I24=50,I24=60,I24=80,I24=100,I24=120,I24=133,I24=150,I24=172,I24=200,I24=220,I24=240,I24=250))</formula>
    </cfRule>
  </conditionalFormatting>
  <conditionalFormatting sqref="J24:J33">
    <cfRule type="expression" dxfId="154" priority="6">
      <formula>AND(OR(D24&gt;0,E24&gt;0),J24=0)</formula>
    </cfRule>
    <cfRule type="cellIs" dxfId="153" priority="36" operator="notBetween">
      <formula>600</formula>
      <formula>1100</formula>
    </cfRule>
  </conditionalFormatting>
  <conditionalFormatting sqref="K24:K33">
    <cfRule type="expression" dxfId="152" priority="12">
      <formula>NOT(OR(K24="FTV HL",K24=""))</formula>
    </cfRule>
  </conditionalFormatting>
  <conditionalFormatting sqref="L24:L33">
    <cfRule type="expression" dxfId="151" priority="9">
      <formula>OR(AND(L24="Power T",OR(I24=220)))</formula>
    </cfRule>
    <cfRule type="expression" dxfId="150" priority="10">
      <formula>OR(AND(L24="Power T",OR(I24=50)),AND(L24="Power S",OR(I24=220,I24=250)),AND(L24="Perform R",OR(I24=50,I24=220,I24=250)),AND(L24="Perform C",OR(I24=220,I24=250)))</formula>
    </cfRule>
    <cfRule type="expression" dxfId="149" priority="11">
      <formula>NOT(OR(L24="Power T",L24="Power S",L24="Perform R",L24="Perform C"))</formula>
    </cfRule>
  </conditionalFormatting>
  <conditionalFormatting sqref="M24:M33">
    <cfRule type="expression" dxfId="148" priority="8">
      <formula>OR(AND(N24="HPS 200",NOT(M24=0.55)),AND(NOT(N24="HPS 200"),M24=0.55))</formula>
    </cfRule>
  </conditionalFormatting>
  <conditionalFormatting sqref="N24:N33">
    <cfRule type="expression" dxfId="147" priority="4">
      <formula>OR(AND(N24="HPS 200",NOT(M24=0.55)),AND(NOT(N24="HPS 200"),M24=0.55))</formula>
    </cfRule>
    <cfRule type="expression" dxfId="146" priority="20">
      <formula>NOT(OR(N24="SP 25",N24="SP 25",N24="PVDF 25",N24="PVDF 35",N24="PUR 50",N24="PVCF 150",N24="HPS 200",N24="PRISMA",N24="PRISMA ELEMENTS",N24="Inox 304",N24="Inox 316L",N24="Inox 316"))</formula>
    </cfRule>
  </conditionalFormatting>
  <conditionalFormatting sqref="P24:P33">
    <cfRule type="expression" dxfId="145" priority="34">
      <formula>NOT(OR(P24="M",P24="M8"))</formula>
    </cfRule>
  </conditionalFormatting>
  <conditionalFormatting sqref="R24:R33">
    <cfRule type="expression" dxfId="144" priority="18">
      <formula>NOT(OR(R24="SP 25",R24="SP 25",R24="PVDF 25",R24="PVDF 35",R24="PUR 50",R24="PVCF 150",R24="HPS 200",R24="PRISMA",R24="PRISMA ELEMENTS",R24="Inox 304",R24="Inox 316L",R24="Inox 316"))</formula>
    </cfRule>
  </conditionalFormatting>
  <conditionalFormatting sqref="T24:T33">
    <cfRule type="expression" dxfId="143" priority="33">
      <formula>NOT(OR(T24="S",T24="V",T24="V2",T24="G",T24="M2"))</formula>
    </cfRule>
  </conditionalFormatting>
  <conditionalFormatting sqref="W33">
    <cfRule type="expression" dxfId="142" priority="1">
      <formula>OR(W33="")</formula>
    </cfRule>
  </conditionalFormatting>
  <dataValidations count="16">
    <dataValidation type="whole" errorStyle="information" allowBlank="1" errorTitle="wrong" sqref="G24:G33" xr:uid="{85459F3B-405F-4BB0-9ABA-F047A712136A}">
      <formula1>75</formula1>
      <formula2>175</formula2>
    </dataValidation>
    <dataValidation type="whole" errorStyle="information" allowBlank="1" errorTitle="Wrong length" error="Insert length (whole number)_x000a_2000 to 8000 mm" sqref="H25:H28 H30:H32" xr:uid="{CECEC377-AF21-4BD3-95DE-9CED3C427997}">
      <formula1>2000</formula1>
      <formula2>8000</formula2>
    </dataValidation>
    <dataValidation type="whole" allowBlank="1" showInputMessage="1" showErrorMessage="1" sqref="F66" xr:uid="{5062C962-1C54-44F1-BA9A-3BA2AA82228A}">
      <formula1>600</formula1>
      <formula2>1100</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1100</formula2>
    </dataValidation>
    <dataValidation type="list" allowBlank="1" sqref="B66 I24:I33" xr:uid="{8C365039-8256-4AD6-8842-DFE7F5E4CFCB}">
      <formula1>"50,60,80,100,120,133,150,172,200,220,240,250"</formula1>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list" allowBlank="1" sqref="R24:R33 N24:N33" xr:uid="{F3FC3FB0-B201-494C-8AF4-80CAF9A22468}">
      <formula1>"SP 25,SP 25,PVDF 25,PVDF 35,PUR 50,PVCF 150,HPS 200,PRISMA,PRISMA ELEMENTS,Inox 304,Inox 316L,Inox 316"</formula1>
    </dataValidation>
    <dataValidation type="list" allowBlank="1" sqref="K24:K32" xr:uid="{9BCA0F70-00D5-4954-B8F1-6766AE126E62}">
      <formula1>"FTV HL"</formula1>
    </dataValidation>
    <dataValidation type="list" allowBlank="1" showInputMessage="1" showErrorMessage="1" sqref="W24:W33" xr:uid="{C6DBD987-CF9D-4234-A22B-459A15FBE3F5}">
      <formula1>"Priority A, Priority B, Priority C"</formula1>
    </dataValidation>
  </dataValidations>
  <hyperlinks>
    <hyperlink ref="B56" r:id="rId1" tooltip="Download" display="https://www.trimo-group.com/files/downloads/Trimoterm Fireproof Panels Brochure.pdf" xr:uid="{05575BB3-49AA-4DFE-AC86-4E7B4A5FA571}"/>
    <hyperlink ref="B58" r:id="rId2" display="pack" xr:uid="{20B0C276-CF01-497E-8009-8FBDA645A7B7}"/>
    <hyperlink ref="B59" r:id="rId3" xr:uid="{2A77E39A-322C-4708-9F29-26AF328ECCB2}"/>
    <hyperlink ref="B55" r:id="rId4" xr:uid="{D54E5720-16C5-448C-BEE0-CBAD11EBA1C5}"/>
    <hyperlink ref="B54" r:id="rId5" tooltip="Download" display="https://www.trimo-group.com/files/downloads/Trimoterm Technical Specification.pdf" xr:uid="{79D545FC-96B6-46B3-9CEC-BCC8FCEA991C}"/>
  </hyperlinks>
  <pageMargins left="0.39370078740157483" right="0.39370078740157483" top="0.39370078740157483" bottom="0.39370078740157483" header="0.31496062992125984" footer="0.31496062992125984"/>
  <pageSetup paperSize="9" scale="47" pageOrder="overThenDown" orientation="landscape" r:id="rId6"/>
  <ignoredErrors>
    <ignoredError sqref="A2:B2 A32:J32 A66:XFD66 A65 G65:XFD65 A35:XFD36 C33:J33 A44:XFD44 B43:XFD43 A22:XFD22 B21:C21 X21:XFD21 X23:XFD23 A50:XFD51 A49 D49:XFD49 V33 A48 A47 D47:XFD47 A16:O16 B14:XFD14 A41:XFD41 B40:XFD40 E21:G21 A46 A45 D45:XFD45 A20:XFD20 B17:O17 A64:XFD64 B63:XFD63 A60:XFD60 C59:XFD59 D48:XFD48 D46:XFD46 A10:XFD11 B8:XFD8 B7:XFD7 Q33 A69:XFD1048576 A68 C68:XFD68 A67 C67:XFD67 I21:J21 L21 M33 X33:XFD33 B6:XFD6 B5:XFD5 A53:XFD53 B52:XFD52 N21:P21 R21:T21 A1:B1 D1:XFD1 B13:XFD13 B12:XFD12 A34:T34 V34:XFD34 B9:XFD9 C57:XFD57 C56:XFD56 C54:XFD54 B42:XFD42 C58:XFD58 A4:XFD4 A3:B3 D3 A39:XFD39 B38:XFD38 F3:XFD3 C55:XFD55 A24:J24 L24:XFD24 A25:J25 L25:XFD25 A26:J26 L26:XFD26 A27:J27 L27:XFD27 A28:J28 L28:XFD28 A29:J29 L29:XFD29 A30:J30 L30:XFD30 A31:J31 L31:XFD31 L32:XFD32 D2:XFD2 A62:XFD62 B61:XFD61 A15:O15 S15:XFD15 A37:L37 N37:XFD37 S16:XFD16 A18:O18 S18:XFD18 S17:XFD17 A19:O19 S19:XFD19"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19" id="{00000000-000E-0000-06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600-00000F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B7C8629A-081A-4443-8136-3E7B78DD9D9F}">
          <x14:formula1>
            <xm:f>List_Values!$B$2:$B$11</xm:f>
          </x14:formula1>
          <xm:sqref>Q24:Q33</xm:sqref>
        </x14:dataValidation>
        <x14:dataValidation type="list" allowBlank="1" xr:uid="{7E66B732-474E-4106-9C52-852160C4CCD1}">
          <x14:formula1>
            <xm:f>List_Values!$A$2:$A$9</xm:f>
          </x14:formula1>
          <xm:sqref>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Normal="100" zoomScaleSheetLayoutView="70" workbookViewId="0">
      <selection activeCell="Q15" sqref="Q15:S19"/>
    </sheetView>
  </sheetViews>
  <sheetFormatPr defaultColWidth="9" defaultRowHeight="14.25" x14ac:dyDescent="0.2"/>
  <cols>
    <col min="1" max="1" width="17.625" style="58" customWidth="1"/>
    <col min="2" max="2" width="14.625" style="58" customWidth="1"/>
    <col min="3" max="12" width="10.625" style="58" customWidth="1"/>
    <col min="13" max="13" width="12" style="58" customWidth="1"/>
    <col min="14" max="14" width="11.375" style="58" customWidth="1"/>
    <col min="15" max="15" width="10.625" style="58" customWidth="1"/>
    <col min="16" max="17" width="12.625" style="58" customWidth="1"/>
    <col min="18" max="19" width="10.625" style="58" customWidth="1"/>
    <col min="20" max="21" width="12.625" style="58" customWidth="1"/>
    <col min="22" max="22" width="10.625" style="58" customWidth="1"/>
    <col min="23" max="23" width="24.625" style="58" customWidth="1"/>
    <col min="24" max="24" width="10.625" style="58" customWidth="1"/>
    <col min="25" max="16384" width="9" style="58"/>
  </cols>
  <sheetData>
    <row r="1" spans="1:19" s="43" customFormat="1" ht="15.75" x14ac:dyDescent="0.25">
      <c r="B1" s="44"/>
      <c r="C1" s="45" t="s">
        <v>119</v>
      </c>
    </row>
    <row r="2" spans="1:19" s="43" customFormat="1" ht="26.25" x14ac:dyDescent="0.4">
      <c r="C2" s="47" t="s">
        <v>194</v>
      </c>
    </row>
    <row r="3" spans="1:19" s="43" customFormat="1" ht="15.75" x14ac:dyDescent="0.25">
      <c r="C3" s="48" t="s">
        <v>121</v>
      </c>
      <c r="D3" s="49" t="str" cm="1">
        <f t="array" ref="D3">LOOKUP(2,1/(Updates!A:A&lt;&gt;""),Updates!A:A)</f>
        <v>1.4.1</v>
      </c>
      <c r="E3" s="30" t="s">
        <v>138</v>
      </c>
      <c r="K3" s="46"/>
    </row>
    <row r="4" spans="1:19" s="43" customFormat="1" x14ac:dyDescent="0.2"/>
    <row r="5" spans="1:19" ht="15" x14ac:dyDescent="0.25">
      <c r="A5" s="84" t="s">
        <v>116</v>
      </c>
      <c r="B5" s="31" t="str">
        <f>IF('Panel FTV'!B5=0,"",'Panel FTV'!B5)</f>
        <v/>
      </c>
      <c r="C5" s="32"/>
    </row>
    <row r="6" spans="1:19" ht="15" x14ac:dyDescent="0.25">
      <c r="A6" s="84" t="s">
        <v>174</v>
      </c>
      <c r="B6" s="31" t="str">
        <f>IF('Panel FTV'!B6=0,"",'Panel FTV'!B6)</f>
        <v/>
      </c>
      <c r="C6" s="32"/>
    </row>
    <row r="7" spans="1:19" ht="15" x14ac:dyDescent="0.25">
      <c r="A7" s="84" t="s">
        <v>104</v>
      </c>
      <c r="B7" s="31" t="str">
        <f>IF('Panel FTV'!B7=0,"",'Panel FTV'!B7)</f>
        <v/>
      </c>
      <c r="C7" s="32"/>
    </row>
    <row r="8" spans="1:19" ht="15" x14ac:dyDescent="0.25">
      <c r="A8" s="84" t="s">
        <v>169</v>
      </c>
      <c r="B8" s="31" t="str">
        <f>IF('Panel FTV'!B8=0,"",'Panel FTV'!B8)</f>
        <v/>
      </c>
      <c r="C8" s="32"/>
    </row>
    <row r="9" spans="1:19" ht="15" x14ac:dyDescent="0.25">
      <c r="A9" s="84" t="s">
        <v>178</v>
      </c>
      <c r="B9" s="31" t="str">
        <f>IF('Panel FTV'!B9=0,"",'Panel FTV'!B9)</f>
        <v/>
      </c>
      <c r="C9" s="32"/>
    </row>
    <row r="12" spans="1:19" ht="15" x14ac:dyDescent="0.25">
      <c r="A12" s="84" t="s">
        <v>177</v>
      </c>
      <c r="B12" s="31" t="str">
        <f>IF('Panel FTV'!B12=0,"",'Panel FTV'!B12)</f>
        <v/>
      </c>
      <c r="C12" s="85"/>
    </row>
    <row r="13" spans="1:19" ht="15" x14ac:dyDescent="0.25">
      <c r="A13" s="84" t="s">
        <v>120</v>
      </c>
      <c r="B13" s="31" t="str">
        <f>IF('Panel FTV'!B13=0,"",'Panel FTV'!B13)</f>
        <v/>
      </c>
      <c r="C13" s="85"/>
      <c r="M13" s="63"/>
      <c r="Q13" s="63"/>
    </row>
    <row r="14" spans="1:19" ht="15" customHeight="1" x14ac:dyDescent="0.25">
      <c r="A14" s="84" t="s">
        <v>97</v>
      </c>
      <c r="B14" s="31" t="str">
        <f>IF('Panel FTV'!B14=0,"",'Panel FTV'!B14)</f>
        <v/>
      </c>
      <c r="C14" s="85"/>
      <c r="Q14" s="114"/>
      <c r="R14" s="114"/>
      <c r="S14" s="114"/>
    </row>
    <row r="15" spans="1:19" ht="14.25" customHeight="1" x14ac:dyDescent="0.2">
      <c r="Q15" s="138" t="s">
        <v>221</v>
      </c>
      <c r="R15" s="138"/>
      <c r="S15" s="138"/>
    </row>
    <row r="16" spans="1:19" x14ac:dyDescent="0.2">
      <c r="Q16" s="138"/>
      <c r="R16" s="138"/>
      <c r="S16" s="138"/>
    </row>
    <row r="17" spans="1:25" ht="15" x14ac:dyDescent="0.25">
      <c r="A17" s="84" t="s">
        <v>100</v>
      </c>
      <c r="B17" s="31" t="str">
        <f>IF('Panel FTV'!B17=0,"",'Panel FTV'!B17)</f>
        <v/>
      </c>
      <c r="C17" s="85"/>
      <c r="Q17" s="138"/>
      <c r="R17" s="138"/>
      <c r="S17" s="138"/>
    </row>
    <row r="18" spans="1:25" x14ac:dyDescent="0.2">
      <c r="Q18" s="138"/>
      <c r="R18" s="138"/>
      <c r="S18" s="138"/>
    </row>
    <row r="19" spans="1:25" x14ac:dyDescent="0.2">
      <c r="Q19" s="138"/>
      <c r="R19" s="138"/>
      <c r="S19" s="138"/>
    </row>
    <row r="21" spans="1:25" s="43" customFormat="1" ht="15.75" customHeight="1" x14ac:dyDescent="0.2">
      <c r="A21" s="136" t="s">
        <v>171</v>
      </c>
      <c r="B21" s="136"/>
      <c r="C21" s="136"/>
      <c r="D21" s="133" t="s">
        <v>163</v>
      </c>
      <c r="E21" s="134"/>
      <c r="F21" s="134"/>
      <c r="G21" s="134"/>
      <c r="H21" s="134"/>
      <c r="I21" s="135"/>
      <c r="J21" s="136" t="s">
        <v>112</v>
      </c>
      <c r="K21" s="136"/>
      <c r="L21" s="136"/>
      <c r="M21" s="136" t="s">
        <v>113</v>
      </c>
      <c r="N21" s="136"/>
      <c r="O21" s="133" t="s">
        <v>175</v>
      </c>
      <c r="P21" s="134"/>
      <c r="Q21" s="134"/>
      <c r="R21" s="135"/>
      <c r="S21" s="133" t="s">
        <v>176</v>
      </c>
      <c r="T21" s="134"/>
      <c r="U21" s="134"/>
      <c r="V21" s="135"/>
      <c r="W21" s="42" t="s">
        <v>151</v>
      </c>
      <c r="X21" s="42" t="s">
        <v>109</v>
      </c>
      <c r="Y21" s="103" t="s">
        <v>115</v>
      </c>
    </row>
    <row r="22" spans="1:25"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c r="Y22" s="102"/>
    </row>
    <row r="23" spans="1:25" s="43" customFormat="1" ht="45" x14ac:dyDescent="0.2">
      <c r="A23" s="86" t="s">
        <v>99</v>
      </c>
      <c r="B23" s="87" t="s">
        <v>114</v>
      </c>
      <c r="C23" s="87" t="s">
        <v>170</v>
      </c>
      <c r="D23" s="87" t="s">
        <v>8</v>
      </c>
      <c r="E23" s="87" t="s">
        <v>9</v>
      </c>
      <c r="F23" s="87" t="s">
        <v>12</v>
      </c>
      <c r="G23" s="87" t="s">
        <v>107</v>
      </c>
      <c r="H23" s="87" t="s">
        <v>125</v>
      </c>
      <c r="I23" s="87" t="s">
        <v>126</v>
      </c>
      <c r="J23" s="87" t="s">
        <v>105</v>
      </c>
      <c r="K23" s="87" t="s">
        <v>98</v>
      </c>
      <c r="L23" s="87" t="s">
        <v>111</v>
      </c>
      <c r="M23" s="87" t="s">
        <v>113</v>
      </c>
      <c r="N23" s="87" t="s">
        <v>103</v>
      </c>
      <c r="O23" s="87" t="s">
        <v>159</v>
      </c>
      <c r="P23" s="87" t="s">
        <v>156</v>
      </c>
      <c r="Q23" s="87" t="s">
        <v>165</v>
      </c>
      <c r="R23" s="87" t="s">
        <v>172</v>
      </c>
      <c r="S23" s="87" t="s">
        <v>160</v>
      </c>
      <c r="T23" s="87" t="s">
        <v>157</v>
      </c>
      <c r="U23" s="87" t="s">
        <v>166</v>
      </c>
      <c r="V23" s="87" t="s">
        <v>173</v>
      </c>
      <c r="W23" s="87" t="s">
        <v>151</v>
      </c>
      <c r="X23" s="88" t="s">
        <v>24</v>
      </c>
      <c r="Y23" s="87" t="s">
        <v>115</v>
      </c>
    </row>
    <row r="24" spans="1:25" x14ac:dyDescent="0.2">
      <c r="A24" s="33"/>
      <c r="B24" s="5"/>
      <c r="C24" s="5"/>
      <c r="D24" s="6"/>
      <c r="E24" s="6"/>
      <c r="F24" s="6"/>
      <c r="G24" s="9">
        <f>D24+E24+F24</f>
        <v>0</v>
      </c>
      <c r="H24" s="6"/>
      <c r="I24" s="6"/>
      <c r="J24" s="6"/>
      <c r="K24" s="5"/>
      <c r="L24" s="7"/>
      <c r="M24" s="5" t="s">
        <v>18</v>
      </c>
      <c r="N24" s="5"/>
      <c r="O24" s="13"/>
      <c r="P24" s="5"/>
      <c r="Q24" s="5"/>
      <c r="R24" s="5"/>
      <c r="S24" s="13"/>
      <c r="T24" s="5"/>
      <c r="U24" s="5"/>
      <c r="V24" s="5"/>
      <c r="W24" s="8"/>
      <c r="X24" s="34">
        <f>C24*J24/1000*L24/1000</f>
        <v>0</v>
      </c>
      <c r="Y24" s="104"/>
    </row>
    <row r="25" spans="1:25" x14ac:dyDescent="0.2">
      <c r="A25" s="33"/>
      <c r="B25" s="5"/>
      <c r="C25" s="5"/>
      <c r="D25" s="6"/>
      <c r="E25" s="6"/>
      <c r="F25" s="6"/>
      <c r="G25" s="9">
        <f t="shared" ref="G25:G32" si="0">D25+E25+F25</f>
        <v>0</v>
      </c>
      <c r="H25" s="6"/>
      <c r="I25" s="6"/>
      <c r="J25" s="6"/>
      <c r="K25" s="5"/>
      <c r="L25" s="7"/>
      <c r="M25" s="5" t="s">
        <v>18</v>
      </c>
      <c r="N25" s="5"/>
      <c r="O25" s="14"/>
      <c r="P25" s="5"/>
      <c r="Q25" s="5"/>
      <c r="R25" s="5"/>
      <c r="S25" s="14"/>
      <c r="T25" s="5"/>
      <c r="U25" s="5"/>
      <c r="V25" s="5"/>
      <c r="W25" s="8"/>
      <c r="X25" s="34">
        <f>C25*J25/1000*L25/1000</f>
        <v>0</v>
      </c>
      <c r="Y25" s="104"/>
    </row>
    <row r="26" spans="1:25" x14ac:dyDescent="0.2">
      <c r="A26" s="33"/>
      <c r="B26" s="5"/>
      <c r="C26" s="5"/>
      <c r="D26" s="6"/>
      <c r="E26" s="6"/>
      <c r="F26" s="6"/>
      <c r="G26" s="9">
        <f t="shared" si="0"/>
        <v>0</v>
      </c>
      <c r="H26" s="6"/>
      <c r="I26" s="6"/>
      <c r="J26" s="6"/>
      <c r="K26" s="5"/>
      <c r="L26" s="7"/>
      <c r="M26" s="5" t="s">
        <v>18</v>
      </c>
      <c r="N26" s="5"/>
      <c r="O26" s="14"/>
      <c r="P26" s="5"/>
      <c r="Q26" s="5"/>
      <c r="R26" s="5"/>
      <c r="S26" s="14"/>
      <c r="T26" s="5"/>
      <c r="U26" s="5"/>
      <c r="V26" s="5"/>
      <c r="W26" s="8"/>
      <c r="X26" s="34">
        <f>C26*J26/1000*L26/1000</f>
        <v>0</v>
      </c>
      <c r="Y26" s="104"/>
    </row>
    <row r="27" spans="1:25" x14ac:dyDescent="0.2">
      <c r="A27" s="33"/>
      <c r="B27" s="5"/>
      <c r="C27" s="5"/>
      <c r="D27" s="6"/>
      <c r="E27" s="6"/>
      <c r="F27" s="6"/>
      <c r="G27" s="9">
        <f t="shared" si="0"/>
        <v>0</v>
      </c>
      <c r="H27" s="6"/>
      <c r="I27" s="6"/>
      <c r="J27" s="6"/>
      <c r="K27" s="5"/>
      <c r="L27" s="7"/>
      <c r="M27" s="5" t="s">
        <v>18</v>
      </c>
      <c r="N27" s="5"/>
      <c r="O27" s="14"/>
      <c r="P27" s="5"/>
      <c r="Q27" s="5"/>
      <c r="R27" s="5"/>
      <c r="S27" s="14"/>
      <c r="T27" s="5"/>
      <c r="U27" s="5"/>
      <c r="V27" s="5"/>
      <c r="W27" s="8"/>
      <c r="X27" s="34">
        <f>C27*J27/1000*L27/1000</f>
        <v>0</v>
      </c>
      <c r="Y27" s="104"/>
    </row>
    <row r="28" spans="1:25" x14ac:dyDescent="0.2">
      <c r="A28" s="33"/>
      <c r="B28" s="5"/>
      <c r="C28" s="5"/>
      <c r="D28" s="6"/>
      <c r="E28" s="6"/>
      <c r="F28" s="6"/>
      <c r="G28" s="9">
        <f>D28+E28+F28</f>
        <v>0</v>
      </c>
      <c r="H28" s="6"/>
      <c r="I28" s="6"/>
      <c r="J28" s="6"/>
      <c r="K28" s="5"/>
      <c r="L28" s="7"/>
      <c r="M28" s="5" t="s">
        <v>18</v>
      </c>
      <c r="N28" s="5"/>
      <c r="O28" s="13"/>
      <c r="P28" s="5"/>
      <c r="Q28" s="5"/>
      <c r="R28" s="5"/>
      <c r="S28" s="13"/>
      <c r="T28" s="5"/>
      <c r="U28" s="5"/>
      <c r="V28" s="5"/>
      <c r="W28" s="8"/>
      <c r="X28" s="34">
        <f t="shared" ref="X28:X32" si="1">C28*J28/1000*L28/1000</f>
        <v>0</v>
      </c>
      <c r="Y28" s="104"/>
    </row>
    <row r="29" spans="1:25" x14ac:dyDescent="0.2">
      <c r="A29" s="33"/>
      <c r="B29" s="5"/>
      <c r="C29" s="5"/>
      <c r="D29" s="6"/>
      <c r="E29" s="6"/>
      <c r="F29" s="6"/>
      <c r="G29" s="9">
        <f t="shared" si="0"/>
        <v>0</v>
      </c>
      <c r="H29" s="6"/>
      <c r="I29" s="6"/>
      <c r="J29" s="6"/>
      <c r="K29" s="5"/>
      <c r="L29" s="7"/>
      <c r="M29" s="5" t="s">
        <v>18</v>
      </c>
      <c r="N29" s="5"/>
      <c r="O29" s="13"/>
      <c r="P29" s="5"/>
      <c r="Q29" s="5"/>
      <c r="R29" s="5"/>
      <c r="S29" s="13"/>
      <c r="T29" s="5"/>
      <c r="U29" s="5"/>
      <c r="V29" s="5"/>
      <c r="W29" s="8"/>
      <c r="X29" s="34">
        <f t="shared" si="1"/>
        <v>0</v>
      </c>
      <c r="Y29" s="104"/>
    </row>
    <row r="30" spans="1:25" x14ac:dyDescent="0.2">
      <c r="A30" s="33"/>
      <c r="B30" s="5"/>
      <c r="C30" s="5"/>
      <c r="D30" s="6"/>
      <c r="E30" s="6"/>
      <c r="F30" s="6"/>
      <c r="G30" s="9">
        <f t="shared" si="0"/>
        <v>0</v>
      </c>
      <c r="H30" s="6"/>
      <c r="I30" s="6"/>
      <c r="J30" s="6"/>
      <c r="K30" s="5"/>
      <c r="L30" s="7"/>
      <c r="M30" s="5" t="s">
        <v>18</v>
      </c>
      <c r="N30" s="5"/>
      <c r="O30" s="13"/>
      <c r="P30" s="5"/>
      <c r="Q30" s="5"/>
      <c r="R30" s="5"/>
      <c r="S30" s="13"/>
      <c r="T30" s="5"/>
      <c r="U30" s="5"/>
      <c r="V30" s="5"/>
      <c r="W30" s="8"/>
      <c r="X30" s="34">
        <f t="shared" si="1"/>
        <v>0</v>
      </c>
      <c r="Y30" s="104"/>
    </row>
    <row r="31" spans="1:25" x14ac:dyDescent="0.2">
      <c r="A31" s="33"/>
      <c r="B31" s="5"/>
      <c r="C31" s="5"/>
      <c r="D31" s="6"/>
      <c r="E31" s="6"/>
      <c r="F31" s="6"/>
      <c r="G31" s="9">
        <f t="shared" si="0"/>
        <v>0</v>
      </c>
      <c r="H31" s="6"/>
      <c r="I31" s="6"/>
      <c r="J31" s="6"/>
      <c r="K31" s="5"/>
      <c r="L31" s="7"/>
      <c r="M31" s="5" t="s">
        <v>18</v>
      </c>
      <c r="N31" s="5"/>
      <c r="O31" s="13"/>
      <c r="P31" s="5"/>
      <c r="Q31" s="5"/>
      <c r="R31" s="5"/>
      <c r="S31" s="13"/>
      <c r="T31" s="5"/>
      <c r="U31" s="5"/>
      <c r="V31" s="5"/>
      <c r="W31" s="8"/>
      <c r="X31" s="34">
        <f t="shared" si="1"/>
        <v>0</v>
      </c>
      <c r="Y31" s="104"/>
    </row>
    <row r="32" spans="1:25" x14ac:dyDescent="0.2">
      <c r="A32" s="33"/>
      <c r="B32" s="5"/>
      <c r="C32" s="5"/>
      <c r="D32" s="6"/>
      <c r="E32" s="6"/>
      <c r="F32" s="6"/>
      <c r="G32" s="9">
        <f t="shared" si="0"/>
        <v>0</v>
      </c>
      <c r="H32" s="6"/>
      <c r="I32" s="6"/>
      <c r="J32" s="6"/>
      <c r="K32" s="5"/>
      <c r="L32" s="7"/>
      <c r="M32" s="5" t="s">
        <v>18</v>
      </c>
      <c r="N32" s="5"/>
      <c r="O32" s="13"/>
      <c r="P32" s="5"/>
      <c r="Q32" s="5"/>
      <c r="R32" s="5"/>
      <c r="S32" s="13"/>
      <c r="T32" s="5"/>
      <c r="U32" s="5"/>
      <c r="V32" s="5"/>
      <c r="W32" s="8"/>
      <c r="X32" s="34">
        <f t="shared" si="1"/>
        <v>0</v>
      </c>
      <c r="Y32" s="104"/>
    </row>
    <row r="33" spans="1:25" x14ac:dyDescent="0.2">
      <c r="A33" s="35" t="s">
        <v>4</v>
      </c>
      <c r="B33" s="36" t="s">
        <v>1</v>
      </c>
      <c r="C33" s="36">
        <v>0</v>
      </c>
      <c r="D33" s="37">
        <v>250</v>
      </c>
      <c r="E33" s="37">
        <v>500</v>
      </c>
      <c r="F33" s="37">
        <v>250</v>
      </c>
      <c r="G33" s="50">
        <f>D33+E33+F33</f>
        <v>1000</v>
      </c>
      <c r="H33" s="37">
        <v>90</v>
      </c>
      <c r="I33" s="37">
        <v>90</v>
      </c>
      <c r="J33" s="37">
        <v>5000</v>
      </c>
      <c r="K33" s="36">
        <v>100</v>
      </c>
      <c r="L33" s="38">
        <v>1100</v>
      </c>
      <c r="M33" s="36" t="s">
        <v>18</v>
      </c>
      <c r="N33" s="36" t="s">
        <v>2</v>
      </c>
      <c r="O33" s="51">
        <v>0.6</v>
      </c>
      <c r="P33" s="36" t="s">
        <v>19</v>
      </c>
      <c r="Q33" s="36" t="s">
        <v>17</v>
      </c>
      <c r="R33" s="36" t="s">
        <v>6</v>
      </c>
      <c r="S33" s="51">
        <v>0.5</v>
      </c>
      <c r="T33" s="36" t="s">
        <v>19</v>
      </c>
      <c r="U33" s="36" t="s">
        <v>17</v>
      </c>
      <c r="V33" s="36" t="s">
        <v>16</v>
      </c>
      <c r="W33" s="40" t="s">
        <v>3</v>
      </c>
      <c r="X33" s="41">
        <f>C33*J33/1000*L33/1000</f>
        <v>0</v>
      </c>
      <c r="Y33" s="40" t="s">
        <v>75</v>
      </c>
    </row>
    <row r="34" spans="1:25" x14ac:dyDescent="0.2">
      <c r="A34" s="52"/>
      <c r="B34" s="53"/>
      <c r="C34" s="53"/>
      <c r="D34" s="54"/>
      <c r="E34" s="54"/>
      <c r="F34" s="54"/>
      <c r="G34" s="55"/>
      <c r="H34" s="54"/>
      <c r="I34" s="54"/>
      <c r="J34" s="54"/>
      <c r="K34" s="53"/>
      <c r="L34" s="53"/>
      <c r="M34" s="53"/>
      <c r="N34" s="53"/>
      <c r="O34" s="53"/>
      <c r="P34" s="53"/>
      <c r="Q34" s="53"/>
      <c r="R34" s="53"/>
      <c r="S34" s="53"/>
      <c r="T34" s="53"/>
      <c r="U34" s="53"/>
      <c r="V34" s="53"/>
      <c r="W34" s="57" t="s">
        <v>0</v>
      </c>
      <c r="X34" s="56">
        <f>SUBTOTAL(109,Table6[Total
Q×L×M '[m2']])</f>
        <v>0</v>
      </c>
      <c r="Y34" s="53"/>
    </row>
    <row r="35" spans="1:25" x14ac:dyDescent="0.2">
      <c r="A35" s="63"/>
      <c r="C35" s="64"/>
      <c r="W35" s="65"/>
      <c r="X35" s="66"/>
    </row>
    <row r="36" spans="1:25" x14ac:dyDescent="0.2">
      <c r="W36" s="65"/>
      <c r="X36" s="66"/>
    </row>
    <row r="37" spans="1:25" x14ac:dyDescent="0.2">
      <c r="W37" s="65"/>
      <c r="X37" s="66"/>
    </row>
    <row r="38" spans="1:25" ht="15" x14ac:dyDescent="0.25">
      <c r="A38" s="59" t="s">
        <v>122</v>
      </c>
      <c r="M38" s="58" t="s">
        <v>222</v>
      </c>
      <c r="X38" s="68"/>
    </row>
    <row r="39" spans="1:25" ht="14.25" customHeight="1" x14ac:dyDescent="0.2"/>
    <row r="40" spans="1:25" ht="15" x14ac:dyDescent="0.25">
      <c r="A40" s="58" t="s">
        <v>162</v>
      </c>
      <c r="X40" s="68"/>
    </row>
    <row r="42" spans="1:25" x14ac:dyDescent="0.2">
      <c r="A42" s="58" t="s">
        <v>179</v>
      </c>
    </row>
    <row r="43" spans="1:25" x14ac:dyDescent="0.2">
      <c r="A43" s="58" t="s">
        <v>150</v>
      </c>
    </row>
    <row r="44" spans="1:25" ht="14.25" customHeight="1" x14ac:dyDescent="0.2"/>
    <row r="45" spans="1:25" ht="14.25" customHeight="1" x14ac:dyDescent="0.25">
      <c r="B45" s="61" t="s">
        <v>180</v>
      </c>
      <c r="C45" s="58" t="s">
        <v>164</v>
      </c>
      <c r="X45" s="68"/>
    </row>
    <row r="46" spans="1:25" ht="14.25" customHeight="1" x14ac:dyDescent="0.25">
      <c r="B46" s="8" t="s">
        <v>181</v>
      </c>
      <c r="C46" s="69" t="s">
        <v>102</v>
      </c>
      <c r="D46" s="69"/>
      <c r="E46" s="69"/>
      <c r="X46" s="68"/>
    </row>
    <row r="47" spans="1:25" ht="14.25" customHeight="1" x14ac:dyDescent="0.25">
      <c r="B47" s="70" t="s">
        <v>181</v>
      </c>
      <c r="C47" s="71" t="s">
        <v>155</v>
      </c>
      <c r="D47" s="71"/>
      <c r="E47" s="71"/>
      <c r="X47" s="68"/>
    </row>
    <row r="48" spans="1:25" ht="14.25" customHeight="1" x14ac:dyDescent="0.25">
      <c r="B48" s="72" t="s">
        <v>181</v>
      </c>
      <c r="C48" s="73" t="s">
        <v>168</v>
      </c>
      <c r="D48" s="73"/>
      <c r="E48" s="73"/>
      <c r="M48" s="90" t="s">
        <v>85</v>
      </c>
      <c r="X48" s="68"/>
    </row>
    <row r="49" spans="1:24" ht="15" x14ac:dyDescent="0.25">
      <c r="B49" s="74" t="s">
        <v>158</v>
      </c>
      <c r="C49" s="75" t="s">
        <v>153</v>
      </c>
      <c r="D49" s="75"/>
      <c r="E49" s="75"/>
      <c r="X49" s="68"/>
    </row>
    <row r="51" spans="1:24" ht="15" x14ac:dyDescent="0.25">
      <c r="A51" s="59" t="s">
        <v>117</v>
      </c>
      <c r="X51" s="68"/>
    </row>
    <row r="53" spans="1:24" ht="15" x14ac:dyDescent="0.25">
      <c r="A53"/>
      <c r="B53" s="76" t="s">
        <v>223</v>
      </c>
      <c r="X53" s="68"/>
    </row>
    <row r="54" spans="1:24" x14ac:dyDescent="0.2">
      <c r="A54"/>
      <c r="B54" s="76" t="s">
        <v>224</v>
      </c>
    </row>
    <row r="55" spans="1:24" x14ac:dyDescent="0.2">
      <c r="A55"/>
      <c r="B55" s="76" t="s">
        <v>225</v>
      </c>
    </row>
    <row r="56" spans="1:24" x14ac:dyDescent="0.2">
      <c r="A56"/>
    </row>
    <row r="57" spans="1:24" x14ac:dyDescent="0.2">
      <c r="A57"/>
      <c r="B57" s="76" t="s">
        <v>226</v>
      </c>
    </row>
    <row r="58" spans="1:24" x14ac:dyDescent="0.2">
      <c r="A58"/>
      <c r="B58" s="76" t="s">
        <v>227</v>
      </c>
    </row>
    <row r="59" spans="1:24" x14ac:dyDescent="0.2">
      <c r="B59" s="76"/>
    </row>
    <row r="60" spans="1:24" ht="15" x14ac:dyDescent="0.25">
      <c r="A60" s="77" t="s">
        <v>195</v>
      </c>
      <c r="B60" s="78"/>
      <c r="C60" s="78"/>
      <c r="D60" s="78"/>
      <c r="E60" s="78"/>
      <c r="F60" s="78"/>
    </row>
    <row r="61" spans="1:24" x14ac:dyDescent="0.2">
      <c r="A61" s="78"/>
      <c r="B61" s="78"/>
      <c r="C61" s="78"/>
      <c r="D61" s="78"/>
      <c r="E61" s="78"/>
      <c r="F61" s="78"/>
    </row>
    <row r="62" spans="1:24" x14ac:dyDescent="0.2">
      <c r="A62" s="78" t="s">
        <v>167</v>
      </c>
      <c r="C62" s="78"/>
      <c r="D62" s="78"/>
      <c r="E62" s="78"/>
      <c r="F62" s="78"/>
    </row>
    <row r="64" spans="1:24" x14ac:dyDescent="0.2">
      <c r="B64" s="79" t="s">
        <v>7</v>
      </c>
      <c r="C64" s="79" t="s">
        <v>8</v>
      </c>
      <c r="D64" s="79" t="s">
        <v>9</v>
      </c>
      <c r="E64" s="79" t="s">
        <v>12</v>
      </c>
      <c r="F64" s="79" t="s">
        <v>15</v>
      </c>
      <c r="G64" s="79" t="s">
        <v>14</v>
      </c>
    </row>
    <row r="65" spans="2:7" x14ac:dyDescent="0.2">
      <c r="B65" s="80">
        <v>100</v>
      </c>
      <c r="C65" s="80">
        <v>250</v>
      </c>
      <c r="D65" s="80">
        <v>500</v>
      </c>
      <c r="E65" s="80">
        <v>250</v>
      </c>
      <c r="F65" s="9">
        <f>C65+D65+E65</f>
        <v>1000</v>
      </c>
      <c r="G65" s="80">
        <v>1100</v>
      </c>
    </row>
    <row r="66" spans="2:7" x14ac:dyDescent="0.2">
      <c r="B66" s="81" t="s">
        <v>10</v>
      </c>
      <c r="C66" s="81">
        <f>$B$65+150</f>
        <v>250</v>
      </c>
      <c r="D66" s="81">
        <f>2*($B$65+150)</f>
        <v>500</v>
      </c>
      <c r="E66" s="81">
        <f>$B$65+150</f>
        <v>250</v>
      </c>
      <c r="F66" s="81">
        <f t="shared" ref="F66" si="2">C66+D66+E66</f>
        <v>1000</v>
      </c>
    </row>
    <row r="67" spans="2:7" x14ac:dyDescent="0.2">
      <c r="B67" s="83" t="s">
        <v>11</v>
      </c>
      <c r="C67" s="83">
        <f>F67-D66-E66</f>
        <v>290</v>
      </c>
      <c r="D67" s="83">
        <f>F67-C66-E66</f>
        <v>540</v>
      </c>
      <c r="E67" s="83">
        <f>F67-D66-E66</f>
        <v>290</v>
      </c>
      <c r="F67" s="83">
        <f>G65-G67</f>
        <v>1040</v>
      </c>
      <c r="G67" s="64">
        <v>60</v>
      </c>
    </row>
  </sheetData>
  <sheetProtection sheet="1" insertRows="0" deleteRows="0"/>
  <dataConsolidate/>
  <mergeCells count="7">
    <mergeCell ref="S21:V21"/>
    <mergeCell ref="O21:R21"/>
    <mergeCell ref="A21:C21"/>
    <mergeCell ref="J21:L21"/>
    <mergeCell ref="M21:N21"/>
    <mergeCell ref="D21:I21"/>
    <mergeCell ref="Q15:S19"/>
  </mergeCells>
  <conditionalFormatting sqref="A24:W33">
    <cfRule type="expression" dxfId="88" priority="2">
      <formula>OR(A24="")</formula>
    </cfRule>
  </conditionalFormatting>
  <conditionalFormatting sqref="B65">
    <cfRule type="expression" dxfId="87" priority="30">
      <formula>NOT(OR(B65=50,B65=60,B65=80,B65=100,B65=120,B65=133,B65=150,B65=172,B65=200,B65=220,B65=240,B65=250))</formula>
    </cfRule>
  </conditionalFormatting>
  <conditionalFormatting sqref="C24:C33">
    <cfRule type="cellIs" dxfId="86" priority="35" operator="lessThan">
      <formula>0</formula>
    </cfRule>
  </conditionalFormatting>
  <conditionalFormatting sqref="C65">
    <cfRule type="expression" dxfId="85" priority="29">
      <formula>NOT(AND(C65&gt;=B65+150,C65&lt;=1000))</formula>
    </cfRule>
  </conditionalFormatting>
  <conditionalFormatting sqref="D24:D33">
    <cfRule type="expression" dxfId="84" priority="43">
      <formula>NOT(AND(D24&gt;=K24+150,D24&lt;=L24-60-K24-150,G24&lt;=L24-60,K24&gt;0,L24&gt;0))</formula>
    </cfRule>
  </conditionalFormatting>
  <conditionalFormatting sqref="D65">
    <cfRule type="expression" dxfId="83" priority="28">
      <formula>NOT(AND(D65&gt;=2*(B65+150),D65&lt;=1000))</formula>
    </cfRule>
  </conditionalFormatting>
  <conditionalFormatting sqref="E24:E33">
    <cfRule type="expression" dxfId="82" priority="50">
      <formula>NOT(AND(E24&gt;=2*(K24+150),E24&lt;=L24-60-2*(K24+150),G24&lt;=L24-60,K24&gt;0,L24&gt;0))</formula>
    </cfRule>
  </conditionalFormatting>
  <conditionalFormatting sqref="E65">
    <cfRule type="expression" dxfId="81" priority="27">
      <formula>NOT(AND(E65&gt;=B65+150,E65&lt;=1000))</formula>
    </cfRule>
  </conditionalFormatting>
  <conditionalFormatting sqref="F24:F33">
    <cfRule type="expression" dxfId="80" priority="31">
      <formula>NOT(AND(F24&gt;=K24+150,F24&lt;=L24-60-K24-150,G24&lt;=L24-60,K24&gt;0,L24&gt;0))</formula>
    </cfRule>
  </conditionalFormatting>
  <conditionalFormatting sqref="F65">
    <cfRule type="expression" dxfId="79" priority="26">
      <formula>NOT(AND(F65&gt;=4*(B65+150),F65&lt;=3*1000))</formula>
    </cfRule>
  </conditionalFormatting>
  <conditionalFormatting sqref="G24:G33">
    <cfRule type="expression" dxfId="78" priority="36">
      <formula>NOT(OR(AND(G24&gt;=4*(K24+150),G24&lt;=L24-60,D24&gt;0,E24&gt;0,F24&gt;0),G24=0))</formula>
    </cfRule>
  </conditionalFormatting>
  <conditionalFormatting sqref="G65">
    <cfRule type="cellIs" dxfId="77" priority="25" operator="notBetween">
      <formula>600</formula>
      <formula>1100</formula>
    </cfRule>
  </conditionalFormatting>
  <conditionalFormatting sqref="H24:I33">
    <cfRule type="cellIs" dxfId="76" priority="12" operator="notBetween">
      <formula>90</formula>
      <formula>175</formula>
    </cfRule>
  </conditionalFormatting>
  <conditionalFormatting sqref="J24:J33">
    <cfRule type="cellIs" dxfId="75" priority="32" operator="lessThan">
      <formula>2000</formula>
    </cfRule>
    <cfRule type="cellIs" dxfId="74" priority="33" operator="notBetween">
      <formula>2000</formula>
      <formula>10000</formula>
    </cfRule>
  </conditionalFormatting>
  <conditionalFormatting sqref="K24:K33">
    <cfRule type="expression" dxfId="73" priority="5">
      <formula>AND(OR(D24&gt;0,E24&gt;0,F24&gt;0),K24=0)</formula>
    </cfRule>
    <cfRule type="expression" dxfId="72" priority="18">
      <formula>OR(AND(N24="Power T",OR(K24=220)))</formula>
    </cfRule>
    <cfRule type="expression" dxfId="71" priority="19">
      <formula>OR(AND(N24="Power T",OR(K24=50)),AND(N24="Power S",OR(K24=220,K24=250)),AND(N24="Perform R",OR(K24=50,K24=220,K24=250)),AND(N24="Perform C",OR(K24=220,K24=250)))</formula>
    </cfRule>
    <cfRule type="expression" dxfId="70" priority="20">
      <formula>NOT(OR(K24=50,K24=60,K24=80,K24=100,K24=120,K24=133,K24=150,K24=172,K24=200,K24=220,K24=240,K24=250))</formula>
    </cfRule>
  </conditionalFormatting>
  <conditionalFormatting sqref="L24:L33">
    <cfRule type="expression" dxfId="69" priority="8">
      <formula>AND(OR(D24&gt;0,E24&gt;0,F24&gt;0),L24=0)</formula>
    </cfRule>
    <cfRule type="cellIs" dxfId="68" priority="47" operator="notBetween">
      <formula>600</formula>
      <formula>1100</formula>
    </cfRule>
  </conditionalFormatting>
  <conditionalFormatting sqref="M24:M33">
    <cfRule type="expression" dxfId="67" priority="16">
      <formula>NOT(OR(M24="FTV HL",M24=""))</formula>
    </cfRule>
  </conditionalFormatting>
  <conditionalFormatting sqref="N24:N33">
    <cfRule type="expression" dxfId="66" priority="13">
      <formula>OR(AND(N24="Power T",OR(K24=220)))</formula>
    </cfRule>
    <cfRule type="expression" dxfId="65" priority="14">
      <formula>OR(AND(N24="Power T",OR(K24=50)),AND(N24="Power S",OR(K24=220,K24=250)),AND(N24="Perform R",OR(K24=50,K24=220,K24=250)),AND(N24="Perform C",OR(K24=220,K24=250)))</formula>
    </cfRule>
    <cfRule type="expression" dxfId="64" priority="15">
      <formula>NOT(OR(N24="Power T",N24="Power S",N24="Perform R",N24="Perform C"))</formula>
    </cfRule>
  </conditionalFormatting>
  <conditionalFormatting sqref="O24:O33">
    <cfRule type="expression" dxfId="63" priority="10">
      <formula>OR(AND(P24="HPS 200",NOT(O24=0.55)),AND(NOT(P24="HPS 200"),O24=0.55))</formula>
    </cfRule>
  </conditionalFormatting>
  <conditionalFormatting sqref="P24:P33">
    <cfRule type="expression" dxfId="62" priority="3">
      <formula>OR(AND(P24="HPS 200",NOT(O24=0.55)),AND(NOT(P24="HPS 200"),O24=0.55))</formula>
    </cfRule>
    <cfRule type="expression" dxfId="61" priority="24">
      <formula>NOT(OR(P24="SP 25",P24="SP 25",P24="PVDF 25",P24="PVDF 35",P24="PUR 50",P24="PVCF 150",P24="HPS 200",P24="PRISMA",P24="PRISMA ELEMENTS",P24="Inox 304",P24="Inox 316L",P24="Inox 316"))</formula>
    </cfRule>
  </conditionalFormatting>
  <conditionalFormatting sqref="R24:R33">
    <cfRule type="expression" dxfId="60" priority="45">
      <formula>NOT(OR(R24="M",R24="M8"))</formula>
    </cfRule>
  </conditionalFormatting>
  <conditionalFormatting sqref="T24:T33">
    <cfRule type="expression" dxfId="59" priority="22">
      <formula>NOT(OR(T24="SP 25",T24="SP 25",T24="PVDF 25",T24="PVDF 35",T24="PUR 50",T24="PVCF 150",T24="HPS 200",T24="PRISMA",T24="PRISMA ELEMENTS",T24="Inox 304",T24="Inox 316L",T24="Inox 316"))</formula>
    </cfRule>
  </conditionalFormatting>
  <conditionalFormatting sqref="V24:V33">
    <cfRule type="expression" dxfId="58" priority="44">
      <formula>NOT(OR(V24="S",V24="V",V24="V2",V24="G",V24="M2"))</formula>
    </cfRule>
  </conditionalFormatting>
  <conditionalFormatting sqref="Y33">
    <cfRule type="expression" dxfId="57" priority="1">
      <formula>OR(Y33="")</formula>
    </cfRule>
  </conditionalFormatting>
  <dataValidations count="18">
    <dataValidation type="whole" errorStyle="information" allowBlank="1" errorTitle="Wrong length" error="Insert length (whole number)_x000a_2000 to 8000 mm" sqref="J24 J33" xr:uid="{4465AA2D-6D67-4F5A-89B1-C242EC881C64}">
      <formula1>2000</formula1>
      <formula2>10000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list" allowBlank="1" sqref="B65 K24:K33" xr:uid="{001EB016-234A-449F-91E1-73F779D7EBBA}">
      <formula1>"50,60,80,100,120,133,150,172,200,220,240,250"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1100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5:V33" xr:uid="{0B88E558-0538-4B29-B808-DF83E1C95A34}">
      <formula1>"S,V,V2,G,M,M2,M3,M8"</formula1>
    </dataValidation>
    <dataValidation type="whole" allowBlank="1" showInputMessage="1" showErrorMessage="1" sqref="G65" xr:uid="{7F0442E3-49F9-4A35-9B52-7505B0F44DD2}">
      <formula1>600</formula1>
      <formula2>1200</formula2>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P24:P33 T24:T33" xr:uid="{39178C76-67A1-4927-AA38-BD76858D1ECC}">
      <formula1>"SP 25,SP 25,PVDF 25,PVDF 35,PUR 50,PVCF 150,HPS 200,PRISMA,PRISMA ELEMENTS,Inox 304,Inox 316L,Inox 316"</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qref="M24:M32" xr:uid="{5097CD5D-DB34-4705-9572-F895B64767DB}">
      <formula1>"FTV HL"</formula1>
    </dataValidation>
    <dataValidation type="list" allowBlank="1" sqref="V24" xr:uid="{26428168-E68F-412B-9380-6416AC7CB735}">
      <formula1>"S,V,V2,G,M2"</formula1>
    </dataValidation>
    <dataValidation type="list" allowBlank="1" showInputMessage="1" showErrorMessage="1" sqref="Y24:Y33" xr:uid="{003CEB07-4240-47E5-B9BC-C4B2D9AD285F}">
      <formula1>"Priority A, Priority B, Priority C"</formula1>
    </dataValidation>
  </dataValidations>
  <hyperlinks>
    <hyperlink ref="B55" r:id="rId1" tooltip="Download" display="https://www.trimo-group.com/files/downloads/Trimoterm Fireproof Panels Brochure.pdf" xr:uid="{056E12F6-7D2D-4112-A3E5-03F84091A2CA}"/>
    <hyperlink ref="B57" r:id="rId2" display="pack" xr:uid="{2B9A6564-4B09-4717-9DB9-1D7FFE028BAF}"/>
    <hyperlink ref="B58" r:id="rId3" xr:uid="{80852ADB-78A0-425D-B7BB-26853183E8AA}"/>
    <hyperlink ref="B54" r:id="rId4" xr:uid="{584108FB-C885-4531-9A82-4D2E7D12DFA8}"/>
    <hyperlink ref="B53" r:id="rId5" tooltip="Download" display="https://www.trimo-group.com/files/downloads/Trimoterm Technical Specification.pdf" xr:uid="{C04B1474-DB5D-49DD-B398-D993E71AD050}"/>
  </hyperlinks>
  <pageMargins left="0.39370078740157483" right="0.39370078740157483" top="0.39370078740157483" bottom="0.39370078740157483" header="0.31496062992125984" footer="0.31496062992125984"/>
  <pageSetup paperSize="9" scale="44" pageOrder="overThenDown" orientation="landscape" r:id="rId6"/>
  <ignoredErrors>
    <ignoredError sqref="A2:B2 A32:L32 A65:XFD65 A64 H64:XFD64 A35:XFD37 C33:L33 A44:XFD44 B43:XFD43 A22:XFD22 B21:C21 Z21:XFD21 Z23:XFD23 A50:XFD50 A49 D49:XFD49 X33 A48 A47 D47:XFD47 A16:P16 B14:XFD14 A41:XFD41 B40:XFD40 E21:I21 A46 A45 D45:XFD45 A20:XFD20 B17:P17 A63:XFD63 B62:XFD62 A59:XFD59 C58:XFD58 D48:XFD48 D46:XFD46 A10:XFD11 B8:XFD8 B7:XFD7 S33 A68:XFD1048576 A67 C67:XFD67 A66 C66:XFD66 K21:L21 N21 O33 Z33:XFD33 B6:XFD6 B5:XFD5 A52:XFD52 B51:XFD51 P21:R21 T21:V21 A1:B1 D1:XFD1 B13:XFD13 B12:XFD12 A34:V34 X34:XFD34 B9:XFD9 C56:XFD56 C55:XFD55 C53:XFD53 B42:XFD42 C57:XFD57 A4:XFD4 A3:B3 D3 A39:XFD39 B38:L38 F3:XFD3 C54:XFD54 A24:L24 N24:XFD24 A25:L25 N25:XFD25 A26:L26 N26:XFD26 A27:L27 N27:XFD27 A28:L28 N28:XFD28 A29:L29 N29:XFD29 A30:L30 N30:XFD30 A31:L31 N31:XFD31 N32:XFD32 D2:XFD2 A61:XFD61 B60:XFD60 A15:P15 T15:XFD15 N38:XFD38 T16:XFD16 A18:P18 T18:XFD18 T17:XFD17 A19:P19 T19:XFD19"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23" id="{00000000-000E-0000-0700-000016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21" id="{00000000-000E-0000-0700-000014000000}">
            <xm:f>COUNTIF(List_Values!$B$2:$B$11,S24)=0</xm:f>
            <x14:dxf>
              <fill>
                <patternFill patternType="solid">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00AB9B1F-5D8D-4D1A-B0BB-7599AA4307CB}">
          <x14:formula1>
            <xm:f>List_Values!$B$2:$B$11</xm:f>
          </x14:formula1>
          <xm:sqref>S24:S33</xm:sqref>
        </x14:dataValidation>
        <x14:dataValidation type="list" allowBlank="1" xr:uid="{D7280FD2-3617-444A-98D6-B29860448D61}">
          <x14:formula1>
            <xm:f>List_Values!$A$2:$A$9</xm:f>
          </x14:formula1>
          <xm:sqref>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1A85-A01D-48DF-8849-06DF33C39572}">
  <sheetPr codeName="Sheet9"/>
  <dimension ref="A1:H50"/>
  <sheetViews>
    <sheetView topLeftCell="A34" workbookViewId="0">
      <selection activeCell="Q15" sqref="Q15:S19"/>
    </sheetView>
  </sheetViews>
  <sheetFormatPr defaultRowHeight="14.25" x14ac:dyDescent="0.2"/>
  <cols>
    <col min="1" max="1" width="18.875" customWidth="1"/>
    <col min="4" max="4" width="19.125" customWidth="1"/>
    <col min="5" max="5" width="25.625" customWidth="1"/>
  </cols>
  <sheetData>
    <row r="1" spans="1:5" x14ac:dyDescent="0.2">
      <c r="A1" t="s">
        <v>29</v>
      </c>
    </row>
    <row r="2" spans="1:5" ht="19.5" customHeight="1" thickBot="1" x14ac:dyDescent="0.25">
      <c r="A2">
        <v>0.55000000000000004</v>
      </c>
      <c r="B2">
        <v>0.45</v>
      </c>
      <c r="D2" t="s">
        <v>68</v>
      </c>
    </row>
    <row r="3" spans="1:5" ht="19.5" customHeight="1" thickBot="1" x14ac:dyDescent="0.25">
      <c r="A3">
        <v>0.6</v>
      </c>
      <c r="B3">
        <v>0.5</v>
      </c>
      <c r="D3" s="97" t="s">
        <v>31</v>
      </c>
      <c r="E3" s="98" t="s">
        <v>32</v>
      </c>
    </row>
    <row r="4" spans="1:5" ht="19.5" customHeight="1" thickBot="1" x14ac:dyDescent="0.25">
      <c r="A4">
        <v>0.63</v>
      </c>
      <c r="B4">
        <v>0.55000000000000004</v>
      </c>
      <c r="D4" s="97" t="s">
        <v>33</v>
      </c>
      <c r="E4" s="98" t="s">
        <v>34</v>
      </c>
    </row>
    <row r="5" spans="1:5" ht="19.5" customHeight="1" thickBot="1" x14ac:dyDescent="0.25">
      <c r="A5">
        <v>0.65</v>
      </c>
      <c r="B5">
        <v>0.6</v>
      </c>
      <c r="D5" s="97" t="s">
        <v>35</v>
      </c>
      <c r="E5" s="98" t="s">
        <v>36</v>
      </c>
    </row>
    <row r="6" spans="1:5" ht="19.5" customHeight="1" thickBot="1" x14ac:dyDescent="0.25">
      <c r="A6">
        <v>0.67500000000000004</v>
      </c>
      <c r="B6">
        <v>0.63</v>
      </c>
      <c r="D6" s="97" t="s">
        <v>37</v>
      </c>
      <c r="E6" s="98" t="s">
        <v>38</v>
      </c>
    </row>
    <row r="7" spans="1:5" ht="19.5" customHeight="1" thickBot="1" x14ac:dyDescent="0.25">
      <c r="A7">
        <v>0.7</v>
      </c>
      <c r="B7">
        <v>0.65</v>
      </c>
      <c r="D7" s="97" t="s">
        <v>39</v>
      </c>
      <c r="E7" s="98" t="s">
        <v>40</v>
      </c>
    </row>
    <row r="8" spans="1:5" ht="19.5" customHeight="1" thickBot="1" x14ac:dyDescent="0.25">
      <c r="A8">
        <v>0.75</v>
      </c>
      <c r="B8">
        <v>0.67500000000000004</v>
      </c>
      <c r="D8" s="97" t="s">
        <v>41</v>
      </c>
      <c r="E8" s="98" t="s">
        <v>42</v>
      </c>
    </row>
    <row r="9" spans="1:5" ht="19.5" customHeight="1" x14ac:dyDescent="0.2">
      <c r="A9">
        <v>0.8</v>
      </c>
      <c r="B9">
        <v>0.7</v>
      </c>
    </row>
    <row r="10" spans="1:5" ht="19.5" customHeight="1" thickBot="1" x14ac:dyDescent="0.25">
      <c r="B10">
        <v>0.75</v>
      </c>
      <c r="D10" t="s">
        <v>69</v>
      </c>
    </row>
    <row r="11" spans="1:5" ht="19.5" customHeight="1" thickBot="1" x14ac:dyDescent="0.25">
      <c r="B11">
        <v>0.8</v>
      </c>
      <c r="D11" s="97" t="s">
        <v>31</v>
      </c>
      <c r="E11" s="98" t="s">
        <v>32</v>
      </c>
    </row>
    <row r="12" spans="1:5" ht="19.5" customHeight="1" thickBot="1" x14ac:dyDescent="0.25">
      <c r="D12" s="97" t="s">
        <v>43</v>
      </c>
      <c r="E12" s="98" t="s">
        <v>44</v>
      </c>
    </row>
    <row r="13" spans="1:5" ht="19.5" customHeight="1" thickBot="1" x14ac:dyDescent="0.25">
      <c r="D13" s="97" t="s">
        <v>45</v>
      </c>
      <c r="E13" s="98" t="s">
        <v>36</v>
      </c>
    </row>
    <row r="14" spans="1:5" ht="19.5" customHeight="1" thickBot="1" x14ac:dyDescent="0.25">
      <c r="D14" s="97" t="s">
        <v>46</v>
      </c>
      <c r="E14" s="98" t="s">
        <v>47</v>
      </c>
    </row>
    <row r="15" spans="1:5" ht="19.5" customHeight="1" thickBot="1" x14ac:dyDescent="0.25">
      <c r="D15" s="97" t="s">
        <v>48</v>
      </c>
      <c r="E15" s="98" t="s">
        <v>38</v>
      </c>
    </row>
    <row r="16" spans="1:5" ht="19.5" customHeight="1" thickBot="1" x14ac:dyDescent="0.25">
      <c r="D16" s="97" t="s">
        <v>49</v>
      </c>
      <c r="E16" s="98" t="s">
        <v>40</v>
      </c>
    </row>
    <row r="17" spans="4:5" ht="19.5" customHeight="1" x14ac:dyDescent="0.2"/>
    <row r="18" spans="4:5" ht="19.5" customHeight="1" thickBot="1" x14ac:dyDescent="0.25">
      <c r="D18" t="s">
        <v>70</v>
      </c>
    </row>
    <row r="19" spans="4:5" ht="19.5" customHeight="1" thickBot="1" x14ac:dyDescent="0.25">
      <c r="D19" s="97" t="s">
        <v>31</v>
      </c>
      <c r="E19" s="98" t="s">
        <v>50</v>
      </c>
    </row>
    <row r="20" spans="4:5" ht="19.5" customHeight="1" thickBot="1" x14ac:dyDescent="0.25">
      <c r="D20" s="97" t="s">
        <v>51</v>
      </c>
      <c r="E20" s="98" t="s">
        <v>52</v>
      </c>
    </row>
    <row r="21" spans="4:5" ht="19.5" customHeight="1" thickBot="1" x14ac:dyDescent="0.25">
      <c r="D21" s="97" t="s">
        <v>53</v>
      </c>
      <c r="E21" s="98" t="s">
        <v>38</v>
      </c>
    </row>
    <row r="22" spans="4:5" ht="19.5" customHeight="1" thickBot="1" x14ac:dyDescent="0.25">
      <c r="D22" s="97" t="s">
        <v>54</v>
      </c>
      <c r="E22" s="98" t="s">
        <v>55</v>
      </c>
    </row>
    <row r="23" spans="4:5" ht="19.5" customHeight="1" thickBot="1" x14ac:dyDescent="0.25">
      <c r="D23" s="97" t="s">
        <v>56</v>
      </c>
      <c r="E23" s="98" t="s">
        <v>34</v>
      </c>
    </row>
    <row r="24" spans="4:5" ht="19.5" customHeight="1" thickBot="1" x14ac:dyDescent="0.25">
      <c r="D24" s="97" t="s">
        <v>57</v>
      </c>
      <c r="E24" s="98" t="s">
        <v>58</v>
      </c>
    </row>
    <row r="25" spans="4:5" ht="19.5" customHeight="1" x14ac:dyDescent="0.2"/>
    <row r="26" spans="4:5" ht="19.5" customHeight="1" thickBot="1" x14ac:dyDescent="0.25">
      <c r="D26" t="s">
        <v>71</v>
      </c>
    </row>
    <row r="27" spans="4:5" ht="19.5" customHeight="1" thickBot="1" x14ac:dyDescent="0.25">
      <c r="D27" s="97" t="s">
        <v>31</v>
      </c>
      <c r="E27" s="98" t="s">
        <v>50</v>
      </c>
    </row>
    <row r="28" spans="4:5" ht="19.5" customHeight="1" thickBot="1" x14ac:dyDescent="0.25">
      <c r="D28" s="97" t="s">
        <v>51</v>
      </c>
      <c r="E28" s="98" t="s">
        <v>52</v>
      </c>
    </row>
    <row r="29" spans="4:5" ht="19.5" customHeight="1" thickBot="1" x14ac:dyDescent="0.25">
      <c r="D29" s="97" t="s">
        <v>53</v>
      </c>
      <c r="E29" s="98" t="s">
        <v>38</v>
      </c>
    </row>
    <row r="30" spans="4:5" ht="19.5" customHeight="1" thickBot="1" x14ac:dyDescent="0.25">
      <c r="D30" s="97" t="s">
        <v>54</v>
      </c>
      <c r="E30" s="98" t="s">
        <v>59</v>
      </c>
    </row>
    <row r="31" spans="4:5" ht="19.5" customHeight="1" thickBot="1" x14ac:dyDescent="0.25">
      <c r="D31" s="97" t="s">
        <v>60</v>
      </c>
      <c r="E31" s="98" t="s">
        <v>110</v>
      </c>
    </row>
    <row r="32" spans="4:5" ht="19.5" customHeight="1" x14ac:dyDescent="0.2"/>
    <row r="33" spans="4:5" ht="19.5" customHeight="1" thickBot="1" x14ac:dyDescent="0.25">
      <c r="D33" t="s">
        <v>72</v>
      </c>
    </row>
    <row r="34" spans="4:5" ht="19.5" customHeight="1" thickBot="1" x14ac:dyDescent="0.25">
      <c r="D34" s="97" t="s">
        <v>31</v>
      </c>
      <c r="E34" s="98" t="s">
        <v>32</v>
      </c>
    </row>
    <row r="35" spans="4:5" ht="19.5" customHeight="1" thickBot="1" x14ac:dyDescent="0.25">
      <c r="D35" s="97" t="s">
        <v>110</v>
      </c>
      <c r="E35" s="98" t="s">
        <v>61</v>
      </c>
    </row>
    <row r="36" spans="4:5" ht="19.5" customHeight="1" thickBot="1" x14ac:dyDescent="0.25">
      <c r="D36" s="97" t="s">
        <v>62</v>
      </c>
      <c r="E36" s="98" t="s">
        <v>63</v>
      </c>
    </row>
    <row r="37" spans="4:5" ht="19.5" customHeight="1" thickBot="1" x14ac:dyDescent="0.25">
      <c r="D37" s="97" t="s">
        <v>35</v>
      </c>
      <c r="E37" s="98" t="s">
        <v>58</v>
      </c>
    </row>
    <row r="38" spans="4:5" ht="19.5" customHeight="1" thickBot="1" x14ac:dyDescent="0.25">
      <c r="D38" s="97" t="s">
        <v>53</v>
      </c>
      <c r="E38" s="98" t="s">
        <v>38</v>
      </c>
    </row>
    <row r="39" spans="4:5" ht="19.5" customHeight="1" thickBot="1" x14ac:dyDescent="0.25">
      <c r="D39" s="97" t="s">
        <v>39</v>
      </c>
      <c r="E39" s="98" t="s">
        <v>55</v>
      </c>
    </row>
    <row r="40" spans="4:5" ht="19.5" customHeight="1" x14ac:dyDescent="0.2"/>
    <row r="41" spans="4:5" ht="19.5" customHeight="1" thickBot="1" x14ac:dyDescent="0.25">
      <c r="D41" t="s">
        <v>73</v>
      </c>
    </row>
    <row r="42" spans="4:5" ht="19.5" customHeight="1" thickBot="1" x14ac:dyDescent="0.25">
      <c r="D42" s="97" t="s">
        <v>31</v>
      </c>
      <c r="E42" s="98" t="s">
        <v>64</v>
      </c>
    </row>
    <row r="43" spans="4:5" ht="19.5" customHeight="1" thickBot="1" x14ac:dyDescent="0.25">
      <c r="D43" s="97" t="s">
        <v>62</v>
      </c>
      <c r="E43" s="98" t="s">
        <v>63</v>
      </c>
    </row>
    <row r="44" spans="4:5" ht="19.5" customHeight="1" thickBot="1" x14ac:dyDescent="0.25">
      <c r="D44" s="97" t="s">
        <v>45</v>
      </c>
      <c r="E44" s="98" t="s">
        <v>58</v>
      </c>
    </row>
    <row r="45" spans="4:5" ht="19.5" customHeight="1" thickBot="1" x14ac:dyDescent="0.25">
      <c r="D45" s="97" t="s">
        <v>110</v>
      </c>
      <c r="E45" s="98" t="s">
        <v>65</v>
      </c>
    </row>
    <row r="46" spans="4:5" ht="19.5" customHeight="1" thickBot="1" x14ac:dyDescent="0.25">
      <c r="D46" s="97" t="s">
        <v>46</v>
      </c>
      <c r="E46" s="98" t="s">
        <v>47</v>
      </c>
    </row>
    <row r="47" spans="4:5" ht="19.5" customHeight="1" thickBot="1" x14ac:dyDescent="0.25">
      <c r="D47" s="97" t="s">
        <v>66</v>
      </c>
      <c r="E47" s="98" t="s">
        <v>67</v>
      </c>
    </row>
    <row r="48" spans="4:5" ht="19.5" customHeight="1" x14ac:dyDescent="0.2"/>
    <row r="49" spans="4:8" x14ac:dyDescent="0.2">
      <c r="D49" s="126" t="s">
        <v>89</v>
      </c>
      <c r="E49" s="127" t="s">
        <v>89</v>
      </c>
      <c r="G49" s="128" t="s">
        <v>135</v>
      </c>
      <c r="H49" s="127"/>
    </row>
    <row r="50" spans="4:8" x14ac:dyDescent="0.2">
      <c r="D50" s="126" t="s">
        <v>90</v>
      </c>
      <c r="E50" s="127" t="s">
        <v>91</v>
      </c>
      <c r="G50" s="128" t="s">
        <v>91</v>
      </c>
      <c r="H50" s="127"/>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7</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Props1.xml><?xml version="1.0" encoding="utf-8"?>
<ds:datastoreItem xmlns:ds="http://schemas.openxmlformats.org/officeDocument/2006/customXml" ds:itemID="{F72AE2D1-718E-4F3B-A312-1194D47CBB8D}"/>
</file>

<file path=customXml/itemProps2.xml><?xml version="1.0" encoding="utf-8"?>
<ds:datastoreItem xmlns:ds="http://schemas.openxmlformats.org/officeDocument/2006/customXml" ds:itemID="{DB5C0BFC-22DB-444F-AE0C-F21F0DADEA8C}">
  <ds:schemaRefs>
    <ds:schemaRef ds:uri="http://schemas.microsoft.com/sharepoint/v3/contenttype/forms"/>
  </ds:schemaRefs>
</ds:datastoreItem>
</file>

<file path=customXml/itemProps3.xml><?xml version="1.0" encoding="utf-8"?>
<ds:datastoreItem xmlns:ds="http://schemas.openxmlformats.org/officeDocument/2006/customXml" ds:itemID="{B01B072E-68AA-428B-8E52-1B0289B970E9}">
  <ds:schemaRefs>
    <ds:schemaRef ds:uri="http://schemas.microsoft.com/office/2006/metadata/properties"/>
    <ds:schemaRef ds:uri="http://schemas.microsoft.com/office/infopath/2007/PartnerControls"/>
    <ds:schemaRef ds:uri="414a4976-b983-4402-a70a-0a53c0b6b294"/>
    <ds:schemaRef ds:uri="7c683f54-c96c-431a-8ee9-ffc9d483447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Intrucciones</vt:lpstr>
      <vt:lpstr>Panel FTV</vt:lpstr>
      <vt:lpstr>FTV HL L esq. canto rec (tran)</vt:lpstr>
      <vt:lpstr>FTV HL U esq. canto rec (tran)</vt:lpstr>
      <vt:lpstr>FTV HL L esq. (longi)_Canto cor</vt:lpstr>
      <vt:lpstr>FTV HL L esq. (longi)_Machihemb</vt:lpstr>
      <vt:lpstr>FTV HL L esq. redondeada (long)</vt:lpstr>
      <vt:lpstr>FTV HL U esq. redondeada (long)</vt:lpstr>
      <vt:lpstr>List_Values</vt:lpstr>
      <vt:lpstr>Updates</vt:lpstr>
      <vt:lpstr>'FTV HL L esq. (longi)_Canto cor'!Print_Area</vt:lpstr>
      <vt:lpstr>'FTV HL L esq. (longi)_Machihemb'!Print_Area</vt:lpstr>
      <vt:lpstr>'FTV HL L esq. canto rec (tran)'!Print_Area</vt:lpstr>
      <vt:lpstr>'FTV HL L esq. redondeada (long)'!Print_Area</vt:lpstr>
      <vt:lpstr>'FTV HL U esq. canto rec (tran)'!Print_Area</vt:lpstr>
      <vt:lpstr>'FTV HL U esq. redondeada (long)'!Print_Area</vt:lpstr>
      <vt:lpstr>'Panel FTV'!Print_Area</vt:lpstr>
      <vt:lpstr>'FTV HL L esq. canto rec (tran)'!Print_Titles</vt:lpstr>
      <vt:lpstr>'Panel FTV'!Print_Titles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HL - Cutting List</dc:title>
  <dc:creator>Šantavec Miha</dc:creator>
  <cp:keywords>insulated panel, sandwich panel, fireproof panel</cp:keywords>
  <cp:lastModifiedBy>Matej Jereb</cp:lastModifiedBy>
  <cp:lastPrinted>2024-02-01T14:25:57Z</cp:lastPrinted>
  <dcterms:created xsi:type="dcterms:W3CDTF">2022-02-01T10:32:30Z</dcterms:created>
  <dcterms:modified xsi:type="dcterms:W3CDTF">2026-05-26T12:19:33Z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